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5985" windowWidth="6360" windowHeight="6015" tabRatio="513" activeTab="1"/>
  </bookViews>
  <sheets>
    <sheet name="By District" sheetId="1" r:id="rId1"/>
    <sheet name="By Region" sheetId="2" r:id="rId2"/>
    <sheet name="By Livelihood Zones" sheetId="3" r:id="rId3"/>
  </sheets>
  <definedNames>
    <definedName name="_xlnm.Print_Area" localSheetId="0">'By District'!$A$1:$G$125</definedName>
    <definedName name="_xlnm.Print_Area" localSheetId="2">'By Livelihood Zones'!$A$1:$F$78</definedName>
    <definedName name="_xlnm.Print_Area" localSheetId="1">'By Region'!$A$1:$F$42</definedName>
  </definedNames>
  <calcPr fullCalcOnLoad="1"/>
</workbook>
</file>

<file path=xl/sharedStrings.xml><?xml version="1.0" encoding="utf-8"?>
<sst xmlns="http://schemas.openxmlformats.org/spreadsheetml/2006/main" count="243" uniqueCount="149">
  <si>
    <t>Bakol</t>
  </si>
  <si>
    <t>El Barde</t>
  </si>
  <si>
    <t>Hudur</t>
  </si>
  <si>
    <t>Tieglo</t>
  </si>
  <si>
    <t>Wajid</t>
  </si>
  <si>
    <t>Bari</t>
  </si>
  <si>
    <t>Bender Beila</t>
  </si>
  <si>
    <t>Calula</t>
  </si>
  <si>
    <t>Iskushuban</t>
  </si>
  <si>
    <t>Kandala</t>
  </si>
  <si>
    <t>Galgadud</t>
  </si>
  <si>
    <t>Abudwaq</t>
  </si>
  <si>
    <t>Adado</t>
  </si>
  <si>
    <t>Dusa Mareb</t>
  </si>
  <si>
    <t>El Bur</t>
  </si>
  <si>
    <t>El Der</t>
  </si>
  <si>
    <t>Gedo</t>
  </si>
  <si>
    <t>Bardera</t>
  </si>
  <si>
    <t>Belet Xaawo</t>
  </si>
  <si>
    <t>Ceel Waaq</t>
  </si>
  <si>
    <t>Dolow</t>
  </si>
  <si>
    <t>Garbahaarey</t>
  </si>
  <si>
    <t>Luuq</t>
  </si>
  <si>
    <t>Lower Juba</t>
  </si>
  <si>
    <t>Afmadow</t>
  </si>
  <si>
    <t>Badhadhe</t>
  </si>
  <si>
    <t>Jamame</t>
  </si>
  <si>
    <t>Kismayo</t>
  </si>
  <si>
    <t>Middle Juba</t>
  </si>
  <si>
    <t>Buale</t>
  </si>
  <si>
    <t>Jilib</t>
  </si>
  <si>
    <t>Sakow</t>
  </si>
  <si>
    <t>Mudug</t>
  </si>
  <si>
    <t>Galkayo</t>
  </si>
  <si>
    <t>Goldogob</t>
  </si>
  <si>
    <t>Haradhere</t>
  </si>
  <si>
    <t>Hobyo</t>
  </si>
  <si>
    <t>Jariban</t>
  </si>
  <si>
    <t>Nugal</t>
  </si>
  <si>
    <t>Burtinle</t>
  </si>
  <si>
    <t>Eyl</t>
  </si>
  <si>
    <t>Garowe</t>
  </si>
  <si>
    <t>Sanag</t>
  </si>
  <si>
    <t>Ceel Afweyn</t>
  </si>
  <si>
    <t>Ceerigaabo</t>
  </si>
  <si>
    <t>Sool</t>
  </si>
  <si>
    <t>Caynaba</t>
  </si>
  <si>
    <t>Laas Caanood</t>
  </si>
  <si>
    <t>Taleh</t>
  </si>
  <si>
    <t>Xudun</t>
  </si>
  <si>
    <t>Togdheer</t>
  </si>
  <si>
    <t>Buhodle</t>
  </si>
  <si>
    <t>Burco</t>
  </si>
  <si>
    <t>Odweine</t>
  </si>
  <si>
    <t>Sheikh</t>
  </si>
  <si>
    <t>TOTAL</t>
  </si>
  <si>
    <t>Rabdure</t>
  </si>
  <si>
    <t>Gardo (includes Dangoroyo)</t>
  </si>
  <si>
    <t>Las Qoray (includes Badhan)</t>
  </si>
  <si>
    <t>North</t>
  </si>
  <si>
    <t>Central</t>
  </si>
  <si>
    <t>South</t>
  </si>
  <si>
    <t>Bossaso</t>
  </si>
  <si>
    <t>Bay</t>
  </si>
  <si>
    <t>Baidoa</t>
  </si>
  <si>
    <t>Burhakaba</t>
  </si>
  <si>
    <t>Dinsor</t>
  </si>
  <si>
    <t>Q/dheere</t>
  </si>
  <si>
    <t xml:space="preserve"> Affected Regions</t>
  </si>
  <si>
    <t xml:space="preserve">Total in AFLC or HE as % of Region Population </t>
  </si>
  <si>
    <t>Estimated Total Population in Crisis</t>
  </si>
  <si>
    <t>Coastal (fishing)</t>
  </si>
  <si>
    <t>Riverine</t>
  </si>
  <si>
    <t>Combined Assessed, Urban &amp; Contingency Populations in AFLC and HE</t>
  </si>
  <si>
    <t>Hiran</t>
  </si>
  <si>
    <t>Belet Weyne</t>
  </si>
  <si>
    <t>Bulo Burti</t>
  </si>
  <si>
    <t>Jalalaqsi</t>
  </si>
  <si>
    <t>CENTRAL</t>
  </si>
  <si>
    <t>Coastal Fishing</t>
  </si>
  <si>
    <t>SOUTH</t>
  </si>
  <si>
    <t>NORTH</t>
  </si>
  <si>
    <t>Assessed and Contigency Population Numbers in AFLC or HE</t>
  </si>
  <si>
    <t>Southern Agro-Past</t>
  </si>
  <si>
    <t>SUB-TOTAL</t>
  </si>
  <si>
    <t>South-East Pastoral</t>
  </si>
  <si>
    <t>Dawa Pastoral</t>
  </si>
  <si>
    <t>Juba Pump Irrigated Riverine</t>
  </si>
  <si>
    <t>Hiran Riverine</t>
  </si>
  <si>
    <t>Ciid Pastoral</t>
  </si>
  <si>
    <t>Agropastoral</t>
  </si>
  <si>
    <t>Pastoral</t>
  </si>
  <si>
    <t xml:space="preserve">TOTAL </t>
  </si>
  <si>
    <t>Table 2B: Population Estimates for the North, Central and South.</t>
  </si>
  <si>
    <t>Table 3B: South Region Livelihood System Population Estimate.</t>
  </si>
  <si>
    <t xml:space="preserve"> Affected Regions and Livelihood Zones</t>
  </si>
  <si>
    <t xml:space="preserve"> Affected Regions and Districts</t>
  </si>
  <si>
    <r>
      <t xml:space="preserve">Estimated Population of Affected Districts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</si>
  <si>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r>
      <t xml:space="preserve">Estimated Population Affected in North, Central and South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</si>
  <si>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r>
      <t xml:space="preserve">Estimated Population of Affected Regions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</si>
  <si>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r>
      <t xml:space="preserve">Estimated Population of Affected Livelihood Zones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</si>
  <si>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r>
      <t xml:space="preserve">Estimated Population of Affected Livelihood Systems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</si>
  <si>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t xml:space="preserve"> Affected Livelihood Systems</t>
  </si>
  <si>
    <t>Assessed and Contingency Population in AFLC and HE</t>
  </si>
  <si>
    <r>
      <t xml:space="preserve">Table 1B: SUMMARY TABLE </t>
    </r>
    <r>
      <rPr>
        <b/>
        <vertAlign val="superscript"/>
        <sz val="12"/>
        <color indexed="8"/>
        <rFont val="Times New Roman"/>
        <family val="1"/>
      </rPr>
      <t>2</t>
    </r>
  </si>
  <si>
    <r>
      <t xml:space="preserve">Acute Food and Livelihood Crisis (AFLC) </t>
    </r>
    <r>
      <rPr>
        <b/>
        <vertAlign val="superscript"/>
        <sz val="11"/>
        <rFont val="Times New Roman"/>
        <family val="1"/>
      </rPr>
      <t>2</t>
    </r>
  </si>
  <si>
    <t>Assessed and Contigency Population Numbers in AFLC or HE in the South</t>
  </si>
  <si>
    <r>
      <t xml:space="preserve">Acute Food and Livelihood Crisis (AFLC) </t>
    </r>
    <r>
      <rPr>
        <b/>
        <vertAlign val="superscript"/>
        <sz val="11"/>
        <rFont val="Times New Roman"/>
        <family val="1"/>
      </rPr>
      <t>3</t>
    </r>
  </si>
  <si>
    <r>
      <t xml:space="preserve">Table 2C: SUMMARY TABLE </t>
    </r>
    <r>
      <rPr>
        <b/>
        <vertAlign val="superscript"/>
        <sz val="12"/>
        <color indexed="8"/>
        <rFont val="Times New Roman"/>
        <family val="1"/>
      </rPr>
      <t>3</t>
    </r>
  </si>
  <si>
    <r>
      <t xml:space="preserve">Urban Populations in Crisis Areas in the South </t>
    </r>
    <r>
      <rPr>
        <b/>
        <vertAlign val="superscript"/>
        <sz val="11"/>
        <rFont val="Times New Roman"/>
        <family val="1"/>
      </rPr>
      <t>4</t>
    </r>
  </si>
  <si>
    <r>
      <t xml:space="preserve">1,700,000 </t>
    </r>
    <r>
      <rPr>
        <b/>
        <vertAlign val="superscript"/>
        <sz val="10"/>
        <rFont val="Times New Roman"/>
        <family val="1"/>
      </rPr>
      <t>5</t>
    </r>
  </si>
  <si>
    <r>
      <t>Estimated Number of IDPs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6</t>
    </r>
  </si>
  <si>
    <r>
      <t xml:space="preserve">23 </t>
    </r>
    <r>
      <rPr>
        <i/>
        <vertAlign val="superscript"/>
        <sz val="10"/>
        <color indexed="8"/>
        <rFont val="Times New Roman"/>
        <family val="1"/>
      </rPr>
      <t>7</t>
    </r>
  </si>
  <si>
    <r>
      <t xml:space="preserve">Urban Populations in Crisis Areas in the South </t>
    </r>
    <r>
      <rPr>
        <b/>
        <vertAlign val="superscript"/>
        <sz val="11"/>
        <rFont val="Times New Roman"/>
        <family val="1"/>
      </rPr>
      <t>3</t>
    </r>
  </si>
  <si>
    <r>
      <t xml:space="preserve">1,700,000 </t>
    </r>
    <r>
      <rPr>
        <b/>
        <vertAlign val="superscript"/>
        <sz val="10"/>
        <rFont val="Times New Roman"/>
        <family val="1"/>
      </rPr>
      <t>4</t>
    </r>
  </si>
  <si>
    <r>
      <t>Estimated Number of IDPs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5</t>
    </r>
  </si>
  <si>
    <r>
      <t xml:space="preserve">29 </t>
    </r>
    <r>
      <rPr>
        <i/>
        <vertAlign val="superscript"/>
        <sz val="11"/>
        <color indexed="8"/>
        <rFont val="Times New Roman"/>
        <family val="1"/>
      </rPr>
      <t>7</t>
    </r>
  </si>
  <si>
    <r>
      <t xml:space="preserve">Table 3C: SUMMARY TABLE </t>
    </r>
    <r>
      <rPr>
        <b/>
        <vertAlign val="superscript"/>
        <sz val="12"/>
        <color indexed="8"/>
        <rFont val="Times New Roman"/>
        <family val="1"/>
      </rPr>
      <t>3</t>
    </r>
  </si>
  <si>
    <r>
      <t xml:space="preserve">Urban Populations in Crisis Areas in the South </t>
    </r>
    <r>
      <rPr>
        <b/>
        <vertAlign val="superscript"/>
        <sz val="10"/>
        <rFont val="Times New Roman"/>
        <family val="1"/>
      </rPr>
      <t>4</t>
    </r>
  </si>
  <si>
    <r>
      <t xml:space="preserve">Estimated Number of IDPs </t>
    </r>
    <r>
      <rPr>
        <b/>
        <vertAlign val="superscript"/>
        <sz val="10"/>
        <rFont val="Times New Roman"/>
        <family val="1"/>
      </rPr>
      <t>6</t>
    </r>
  </si>
  <si>
    <r>
      <t xml:space="preserve">4 </t>
    </r>
    <r>
      <rPr>
        <i/>
        <vertAlign val="superscript"/>
        <sz val="10"/>
        <color indexed="8"/>
        <rFont val="Times New Roman"/>
        <family val="1"/>
      </rPr>
      <t>7</t>
    </r>
  </si>
  <si>
    <r>
      <t xml:space="preserve">23 </t>
    </r>
    <r>
      <rPr>
        <i/>
        <vertAlign val="superscript"/>
        <sz val="10"/>
        <color indexed="8"/>
        <rFont val="Times New Roman"/>
        <family val="1"/>
      </rPr>
      <t>6</t>
    </r>
  </si>
  <si>
    <t xml:space="preserve">Table 1A: Estimated Population by Region in Humanitarian Emergency (HE) and Acute Food and Livelihood Crisis (AFLC), inclusive of the High Risk Groups. </t>
  </si>
  <si>
    <t xml:space="preserve">Table 2A: Estimated Population by District in Humanitarian Emergency (HE) and Acute Food and Livelihood Crisis (AFLC), inclusive of the High Risk Groups. </t>
  </si>
  <si>
    <r>
      <t xml:space="preserve">22 </t>
    </r>
    <r>
      <rPr>
        <i/>
        <vertAlign val="superscript"/>
        <sz val="10"/>
        <color indexed="8"/>
        <rFont val="Times New Roman"/>
        <family val="1"/>
      </rPr>
      <t>7</t>
    </r>
  </si>
  <si>
    <r>
      <t>1</t>
    </r>
    <r>
      <rPr>
        <i/>
        <vertAlign val="superscript"/>
        <sz val="10"/>
        <color indexed="8"/>
        <rFont val="Times New Roman"/>
        <family val="1"/>
      </rPr>
      <t xml:space="preserve"> 7</t>
    </r>
  </si>
  <si>
    <r>
      <t xml:space="preserve">22 </t>
    </r>
    <r>
      <rPr>
        <i/>
        <vertAlign val="superscript"/>
        <sz val="10"/>
        <color indexed="8"/>
        <rFont val="Times New Roman"/>
        <family val="1"/>
      </rPr>
      <t>6</t>
    </r>
  </si>
  <si>
    <r>
      <t xml:space="preserve">1 </t>
    </r>
    <r>
      <rPr>
        <i/>
        <vertAlign val="superscript"/>
        <sz val="10"/>
        <color indexed="8"/>
        <rFont val="Times New Roman"/>
        <family val="1"/>
      </rPr>
      <t>6</t>
    </r>
  </si>
  <si>
    <r>
      <t xml:space="preserve">6 </t>
    </r>
    <r>
      <rPr>
        <i/>
        <vertAlign val="superscript"/>
        <sz val="10"/>
        <rFont val="Times New Roman"/>
        <family val="1"/>
      </rPr>
      <t>7</t>
    </r>
  </si>
  <si>
    <r>
      <t xml:space="preserve">6 </t>
    </r>
    <r>
      <rPr>
        <i/>
        <vertAlign val="superscript"/>
        <sz val="10"/>
        <rFont val="Times New Roman"/>
        <family val="1"/>
      </rPr>
      <t>6</t>
    </r>
  </si>
  <si>
    <r>
      <t xml:space="preserve">1 </t>
    </r>
    <r>
      <rPr>
        <i/>
        <vertAlign val="superscript"/>
        <sz val="10"/>
        <color indexed="8"/>
        <rFont val="Times New Roman"/>
        <family val="1"/>
      </rPr>
      <t>7</t>
    </r>
  </si>
  <si>
    <r>
      <t xml:space="preserve">18 </t>
    </r>
    <r>
      <rPr>
        <i/>
        <vertAlign val="superscript"/>
        <sz val="10"/>
        <color indexed="8"/>
        <rFont val="Times New Roman"/>
        <family val="1"/>
      </rPr>
      <t>7</t>
    </r>
  </si>
  <si>
    <r>
      <t xml:space="preserve">29 </t>
    </r>
    <r>
      <rPr>
        <i/>
        <vertAlign val="superscript"/>
        <sz val="11"/>
        <color indexed="8"/>
        <rFont val="Times New Roman"/>
        <family val="1"/>
      </rPr>
      <t>6</t>
    </r>
  </si>
  <si>
    <t xml:space="preserve">Table 3A: Estimated Population by Livelihood Zone in Humanitarian Emergency (HE) and Acute Food and Livelihood Crisis (AFLC), inclusive of the High Risk Groups. </t>
  </si>
  <si>
    <r>
      <t xml:space="preserve">Humanitarian Emergency                 (HE) </t>
    </r>
    <r>
      <rPr>
        <b/>
        <vertAlign val="superscript"/>
        <sz val="11"/>
        <rFont val="Times New Roman"/>
        <family val="1"/>
      </rPr>
      <t>2</t>
    </r>
  </si>
  <si>
    <r>
      <t xml:space="preserve">Humanitarian Emergency             (HE) </t>
    </r>
    <r>
      <rPr>
        <b/>
        <vertAlign val="superscript"/>
        <sz val="11"/>
        <rFont val="Times New Roman"/>
        <family val="1"/>
      </rPr>
      <t>2</t>
    </r>
  </si>
  <si>
    <r>
      <t xml:space="preserve">Humanitarian Emergency           (HE) </t>
    </r>
    <r>
      <rPr>
        <b/>
        <vertAlign val="superscript"/>
        <sz val="11"/>
        <rFont val="Times New Roman"/>
        <family val="1"/>
      </rPr>
      <t>2</t>
    </r>
  </si>
  <si>
    <r>
      <t xml:space="preserve">Humanitarian Emergency                (HE) </t>
    </r>
    <r>
      <rPr>
        <b/>
        <vertAlign val="superscript"/>
        <sz val="11"/>
        <rFont val="Times New Roman"/>
        <family val="1"/>
      </rPr>
      <t>2</t>
    </r>
  </si>
  <si>
    <r>
      <t xml:space="preserve">Humanitarian Emergency                 (HE) </t>
    </r>
    <r>
      <rPr>
        <b/>
        <vertAlign val="superscript"/>
        <sz val="11"/>
        <rFont val="Times New Roman"/>
        <family val="1"/>
      </rPr>
      <t>3</t>
    </r>
  </si>
  <si>
    <r>
      <t xml:space="preserve">Humanitarian Emergency                     (HE) </t>
    </r>
    <r>
      <rPr>
        <b/>
        <vertAlign val="superscript"/>
        <sz val="11"/>
        <rFont val="Times New Roman"/>
        <family val="1"/>
      </rPr>
      <t>3</t>
    </r>
  </si>
  <si>
    <t>Assessed Number in AFLC or HE in the North and Central</t>
  </si>
  <si>
    <t>Southern Juba Riverine</t>
  </si>
  <si>
    <t>Southern Agro-Pastoral</t>
  </si>
  <si>
    <t>Bay-Bakool Agro-Pastoral</t>
  </si>
  <si>
    <t>Southern Inland Pastoral</t>
  </si>
  <si>
    <t>Lower Juba Agro-Pastoral</t>
  </si>
  <si>
    <t>Southern Coastal Pastoral</t>
  </si>
  <si>
    <t xml:space="preserve">Southern Inland Pastoral </t>
  </si>
  <si>
    <t>Lower Juba AgroPastoral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</si>
</sst>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0.00000"/>
    <numFmt numFmtId="182" formatCode="0.0000"/>
    <numFmt numFmtId="183" formatCode="0.000"/>
    <numFmt numFmtId="184" formatCode="0.00000000"/>
    <numFmt numFmtId="185" formatCode="0.0000000"/>
    <numFmt numFmtId="186" formatCode="0.000000"/>
    <numFmt numFmtId="187" formatCode="_-* #,##0.000_-;\-* #,##0.000_-;_-* &quot;-&quot;??_-;_-@_-"/>
    <numFmt numFmtId="188" formatCode="_-* #,##0.0000_-;\-* #,##0.0000_-;_-* &quot;-&quot;??_-;_-@_-"/>
    <numFmt numFmtId="189" formatCode="#,##0_ ;\-#,##0\ 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3" borderId="1" xfId="15" applyNumberFormat="1" applyFont="1" applyFill="1" applyBorder="1" applyAlignment="1">
      <alignment horizontal="center"/>
    </xf>
    <xf numFmtId="3" fontId="8" fillId="2" borderId="2" xfId="15" applyNumberFormat="1" applyFont="1" applyFill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179" fontId="5" fillId="0" borderId="0" xfId="15" applyNumberFormat="1" applyFont="1" applyAlignment="1">
      <alignment/>
    </xf>
    <xf numFmtId="3" fontId="7" fillId="3" borderId="3" xfId="15" applyNumberFormat="1" applyFont="1" applyFill="1" applyBorder="1" applyAlignment="1">
      <alignment horizontal="center"/>
    </xf>
    <xf numFmtId="3" fontId="7" fillId="2" borderId="5" xfId="15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justify"/>
    </xf>
    <xf numFmtId="3" fontId="5" fillId="2" borderId="1" xfId="0" applyNumberFormat="1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5" fillId="2" borderId="1" xfId="15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 wrapText="1"/>
    </xf>
    <xf numFmtId="1" fontId="17" fillId="4" borderId="8" xfId="0" applyNumberFormat="1" applyFont="1" applyFill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left" indent="1"/>
    </xf>
    <xf numFmtId="1" fontId="8" fillId="4" borderId="10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" fontId="15" fillId="0" borderId="9" xfId="0" applyNumberFormat="1" applyFont="1" applyBorder="1" applyAlignment="1">
      <alignment/>
    </xf>
    <xf numFmtId="1" fontId="9" fillId="5" borderId="10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" fontId="15" fillId="0" borderId="12" xfId="0" applyNumberFormat="1" applyFont="1" applyBorder="1" applyAlignment="1">
      <alignment horizontal="left" wrapText="1"/>
    </xf>
    <xf numFmtId="1" fontId="9" fillId="4" borderId="13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1" fontId="7" fillId="4" borderId="15" xfId="0" applyNumberFormat="1" applyFont="1" applyFill="1" applyBorder="1" applyAlignment="1">
      <alignment horizontal="center" wrapText="1"/>
    </xf>
    <xf numFmtId="3" fontId="4" fillId="0" borderId="16" xfId="0" applyNumberFormat="1" applyFont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1" fontId="18" fillId="5" borderId="1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7" fillId="0" borderId="12" xfId="0" applyNumberFormat="1" applyFont="1" applyFill="1" applyBorder="1" applyAlignment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8" fillId="4" borderId="15" xfId="0" applyNumberFormat="1" applyFont="1" applyFill="1" applyBorder="1" applyAlignment="1">
      <alignment horizontal="center"/>
    </xf>
    <xf numFmtId="3" fontId="8" fillId="4" borderId="10" xfId="0" applyNumberFormat="1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 vertical="top" wrapText="1"/>
    </xf>
    <xf numFmtId="18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89" fontId="4" fillId="3" borderId="1" xfId="0" applyNumberFormat="1" applyFont="1" applyFill="1" applyBorder="1" applyAlignment="1">
      <alignment horizontal="center" vertical="center"/>
    </xf>
    <xf numFmtId="189" fontId="7" fillId="2" borderId="1" xfId="0" applyNumberFormat="1" applyFont="1" applyFill="1" applyBorder="1" applyAlignment="1">
      <alignment horizontal="center" vertical="center"/>
    </xf>
    <xf numFmtId="189" fontId="7" fillId="3" borderId="1" xfId="0" applyNumberFormat="1" applyFont="1" applyFill="1" applyBorder="1" applyAlignment="1">
      <alignment horizontal="center" vertical="center"/>
    </xf>
    <xf numFmtId="189" fontId="8" fillId="3" borderId="1" xfId="0" applyNumberFormat="1" applyFont="1" applyFill="1" applyBorder="1" applyAlignment="1">
      <alignment horizontal="center" vertical="center"/>
    </xf>
    <xf numFmtId="189" fontId="8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9" xfId="0" applyFont="1" applyBorder="1" applyAlignment="1">
      <alignment/>
    </xf>
    <xf numFmtId="189" fontId="7" fillId="3" borderId="16" xfId="0" applyNumberFormat="1" applyFont="1" applyFill="1" applyBorder="1" applyAlignment="1">
      <alignment horizontal="center" vertical="center"/>
    </xf>
    <xf numFmtId="189" fontId="7" fillId="2" borderId="16" xfId="0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1" fontId="9" fillId="5" borderId="13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3" fontId="7" fillId="3" borderId="16" xfId="0" applyNumberFormat="1" applyFont="1" applyFill="1" applyBorder="1" applyAlignment="1">
      <alignment horizontal="center"/>
    </xf>
    <xf numFmtId="3" fontId="7" fillId="2" borderId="16" xfId="0" applyNumberFormat="1" applyFont="1" applyFill="1" applyBorder="1" applyAlignment="1">
      <alignment horizontal="center"/>
    </xf>
    <xf numFmtId="3" fontId="8" fillId="4" borderId="11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left"/>
    </xf>
    <xf numFmtId="3" fontId="8" fillId="3" borderId="14" xfId="0" applyNumberFormat="1" applyFont="1" applyFill="1" applyBorder="1" applyAlignment="1">
      <alignment horizontal="center"/>
    </xf>
    <xf numFmtId="3" fontId="8" fillId="2" borderId="19" xfId="0" applyNumberFormat="1" applyFont="1" applyFill="1" applyBorder="1" applyAlignment="1">
      <alignment horizontal="center"/>
    </xf>
    <xf numFmtId="1" fontId="8" fillId="0" borderId="9" xfId="0" applyNumberFormat="1" applyFont="1" applyBorder="1" applyAlignment="1">
      <alignment horizontal="left" indent="1"/>
    </xf>
    <xf numFmtId="1" fontId="11" fillId="0" borderId="9" xfId="0" applyNumberFormat="1" applyFont="1" applyBorder="1" applyAlignment="1">
      <alignment horizontal="left"/>
    </xf>
    <xf numFmtId="3" fontId="8" fillId="3" borderId="14" xfId="15" applyNumberFormat="1" applyFont="1" applyFill="1" applyBorder="1" applyAlignment="1">
      <alignment horizontal="center"/>
    </xf>
    <xf numFmtId="3" fontId="8" fillId="2" borderId="19" xfId="15" applyNumberFormat="1" applyFont="1" applyFill="1" applyBorder="1" applyAlignment="1">
      <alignment horizontal="center"/>
    </xf>
    <xf numFmtId="1" fontId="8" fillId="0" borderId="9" xfId="0" applyNumberFormat="1" applyFont="1" applyBorder="1" applyAlignment="1">
      <alignment horizontal="left" wrapText="1" indent="1"/>
    </xf>
    <xf numFmtId="3" fontId="7" fillId="4" borderId="11" xfId="0" applyNumberFormat="1" applyFont="1" applyFill="1" applyBorder="1" applyAlignment="1">
      <alignment horizontal="center"/>
    </xf>
    <xf numFmtId="3" fontId="8" fillId="4" borderId="20" xfId="0" applyNumberFormat="1" applyFont="1" applyFill="1" applyBorder="1" applyAlignment="1">
      <alignment horizontal="center"/>
    </xf>
    <xf numFmtId="1" fontId="11" fillId="0" borderId="21" xfId="0" applyNumberFormat="1" applyFont="1" applyBorder="1" applyAlignment="1">
      <alignment horizontal="left"/>
    </xf>
    <xf numFmtId="1" fontId="8" fillId="0" borderId="22" xfId="0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" fontId="7" fillId="0" borderId="18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right"/>
    </xf>
    <xf numFmtId="189" fontId="8" fillId="0" borderId="14" xfId="15" applyNumberFormat="1" applyFont="1" applyFill="1" applyBorder="1" applyAlignment="1">
      <alignment horizontal="center" vertical="center"/>
    </xf>
    <xf numFmtId="9" fontId="7" fillId="3" borderId="14" xfId="0" applyNumberFormat="1" applyFont="1" applyFill="1" applyBorder="1" applyAlignment="1">
      <alignment horizontal="center"/>
    </xf>
    <xf numFmtId="9" fontId="7" fillId="2" borderId="14" xfId="0" applyNumberFormat="1" applyFont="1" applyFill="1" applyBorder="1" applyAlignment="1">
      <alignment horizontal="center"/>
    </xf>
    <xf numFmtId="1" fontId="7" fillId="4" borderId="15" xfId="0" applyNumberFormat="1" applyFont="1" applyFill="1" applyBorder="1" applyAlignment="1">
      <alignment horizontal="center"/>
    </xf>
    <xf numFmtId="189" fontId="8" fillId="0" borderId="1" xfId="15" applyNumberFormat="1" applyFont="1" applyFill="1" applyBorder="1" applyAlignment="1">
      <alignment horizontal="center" vertical="center"/>
    </xf>
    <xf numFmtId="189" fontId="8" fillId="3" borderId="1" xfId="15" applyNumberFormat="1" applyFont="1" applyFill="1" applyBorder="1" applyAlignment="1">
      <alignment horizontal="center" vertical="center"/>
    </xf>
    <xf numFmtId="189" fontId="8" fillId="2" borderId="1" xfId="15" applyNumberFormat="1" applyFont="1" applyFill="1" applyBorder="1" applyAlignment="1">
      <alignment horizontal="center" vertical="center"/>
    </xf>
    <xf numFmtId="1" fontId="8" fillId="4" borderId="10" xfId="21" applyNumberFormat="1" applyFont="1" applyFill="1" applyBorder="1" applyAlignment="1">
      <alignment horizontal="center"/>
    </xf>
    <xf numFmtId="9" fontId="7" fillId="3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9" fontId="8" fillId="3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4" fillId="0" borderId="18" xfId="0" applyFont="1" applyFill="1" applyBorder="1" applyAlignment="1">
      <alignment horizontal="right"/>
    </xf>
    <xf numFmtId="189" fontId="8" fillId="0" borderId="16" xfId="15" applyNumberFormat="1" applyFont="1" applyFill="1" applyBorder="1" applyAlignment="1">
      <alignment horizontal="center" vertical="center"/>
    </xf>
    <xf numFmtId="189" fontId="7" fillId="0" borderId="1" xfId="15" applyNumberFormat="1" applyFont="1" applyFill="1" applyBorder="1" applyAlignment="1">
      <alignment horizontal="center" vertical="center"/>
    </xf>
    <xf numFmtId="189" fontId="7" fillId="0" borderId="16" xfId="15" applyNumberFormat="1" applyFont="1" applyFill="1" applyBorder="1" applyAlignment="1">
      <alignment horizontal="center" vertical="center"/>
    </xf>
    <xf numFmtId="189" fontId="7" fillId="3" borderId="16" xfId="15" applyNumberFormat="1" applyFont="1" applyFill="1" applyBorder="1" applyAlignment="1">
      <alignment horizontal="center" vertical="center"/>
    </xf>
    <xf numFmtId="189" fontId="7" fillId="2" borderId="16" xfId="15" applyNumberFormat="1" applyFont="1" applyFill="1" applyBorder="1" applyAlignment="1">
      <alignment horizontal="center" vertical="center"/>
    </xf>
    <xf numFmtId="9" fontId="8" fillId="4" borderId="11" xfId="21" applyFont="1" applyFill="1" applyBorder="1" applyAlignment="1">
      <alignment/>
    </xf>
    <xf numFmtId="1" fontId="23" fillId="4" borderId="11" xfId="0" applyNumberFormat="1" applyFont="1" applyFill="1" applyBorder="1" applyAlignment="1">
      <alignment horizontal="center"/>
    </xf>
    <xf numFmtId="1" fontId="7" fillId="0" borderId="22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top" wrapText="1"/>
    </xf>
    <xf numFmtId="0" fontId="4" fillId="5" borderId="9" xfId="0" applyFont="1" applyFill="1" applyBorder="1" applyAlignment="1">
      <alignment horizontal="right" indent="1"/>
    </xf>
    <xf numFmtId="0" fontId="15" fillId="5" borderId="1" xfId="0" applyFont="1" applyFill="1" applyBorder="1" applyAlignment="1">
      <alignment horizontal="right" indent="1"/>
    </xf>
    <xf numFmtId="3" fontId="4" fillId="5" borderId="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right" wrapText="1" indent="1"/>
    </xf>
    <xf numFmtId="0" fontId="4" fillId="4" borderId="14" xfId="0" applyFont="1" applyFill="1" applyBorder="1" applyAlignment="1">
      <alignment horizontal="right" wrapText="1" indent="1"/>
    </xf>
    <xf numFmtId="3" fontId="4" fillId="4" borderId="14" xfId="0" applyNumberFormat="1" applyFont="1" applyFill="1" applyBorder="1" applyAlignment="1">
      <alignment horizontal="center"/>
    </xf>
    <xf numFmtId="0" fontId="4" fillId="5" borderId="25" xfId="0" applyFont="1" applyFill="1" applyBorder="1" applyAlignment="1">
      <alignment horizontal="right" wrapText="1" indent="1"/>
    </xf>
    <xf numFmtId="0" fontId="15" fillId="5" borderId="26" xfId="0" applyFont="1" applyFill="1" applyBorder="1" applyAlignment="1">
      <alignment horizontal="right" wrapText="1" indent="1"/>
    </xf>
    <xf numFmtId="3" fontId="4" fillId="5" borderId="27" xfId="0" applyNumberFormat="1" applyFont="1" applyFill="1" applyBorder="1" applyAlignment="1">
      <alignment horizontal="center"/>
    </xf>
    <xf numFmtId="3" fontId="4" fillId="5" borderId="28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4" borderId="29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right" wrapText="1" indent="1"/>
    </xf>
    <xf numFmtId="0" fontId="4" fillId="4" borderId="29" xfId="0" applyFont="1" applyFill="1" applyBorder="1" applyAlignment="1">
      <alignment horizontal="right" wrapText="1" indent="1"/>
    </xf>
    <xf numFmtId="0" fontId="14" fillId="0" borderId="30" xfId="0" applyFont="1" applyBorder="1" applyAlignment="1">
      <alignment horizontal="left"/>
    </xf>
    <xf numFmtId="0" fontId="15" fillId="4" borderId="23" xfId="0" applyFont="1" applyFill="1" applyBorder="1" applyAlignment="1">
      <alignment horizontal="right" wrapText="1" indent="1"/>
    </xf>
    <xf numFmtId="0" fontId="15" fillId="4" borderId="31" xfId="0" applyFont="1" applyFill="1" applyBorder="1" applyAlignment="1">
      <alignment horizontal="right" wrapText="1" indent="1"/>
    </xf>
    <xf numFmtId="3" fontId="15" fillId="4" borderId="32" xfId="0" applyNumberFormat="1" applyFont="1" applyFill="1" applyBorder="1" applyAlignment="1">
      <alignment horizontal="center"/>
    </xf>
    <xf numFmtId="3" fontId="15" fillId="4" borderId="31" xfId="0" applyNumberFormat="1" applyFont="1" applyFill="1" applyBorder="1" applyAlignment="1">
      <alignment horizontal="center"/>
    </xf>
    <xf numFmtId="1" fontId="20" fillId="0" borderId="30" xfId="0" applyNumberFormat="1" applyFont="1" applyFill="1" applyBorder="1" applyAlignment="1">
      <alignment horizontal="left"/>
    </xf>
    <xf numFmtId="1" fontId="15" fillId="0" borderId="33" xfId="0" applyNumberFormat="1" applyFont="1" applyBorder="1" applyAlignment="1">
      <alignment horizontal="center" vertical="top" wrapText="1"/>
    </xf>
    <xf numFmtId="1" fontId="15" fillId="0" borderId="34" xfId="0" applyNumberFormat="1" applyFont="1" applyBorder="1" applyAlignment="1">
      <alignment horizontal="center" vertical="top" wrapText="1"/>
    </xf>
    <xf numFmtId="3" fontId="15" fillId="0" borderId="33" xfId="0" applyNumberFormat="1" applyFont="1" applyBorder="1" applyAlignment="1">
      <alignment horizontal="center" vertical="top" wrapText="1"/>
    </xf>
    <xf numFmtId="3" fontId="15" fillId="0" borderId="34" xfId="0" applyNumberFormat="1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4" fillId="5" borderId="24" xfId="0" applyFont="1" applyFill="1" applyBorder="1" applyAlignment="1">
      <alignment horizontal="right" wrapText="1" indent="1"/>
    </xf>
    <xf numFmtId="0" fontId="15" fillId="5" borderId="29" xfId="0" applyFont="1" applyFill="1" applyBorder="1" applyAlignment="1">
      <alignment horizontal="right" wrapText="1" indent="1"/>
    </xf>
    <xf numFmtId="0" fontId="4" fillId="5" borderId="1" xfId="0" applyFont="1" applyFill="1" applyBorder="1" applyAlignment="1">
      <alignment horizontal="right" indent="1"/>
    </xf>
    <xf numFmtId="0" fontId="4" fillId="5" borderId="29" xfId="0" applyFont="1" applyFill="1" applyBorder="1" applyAlignment="1">
      <alignment horizontal="right" wrapText="1" indent="1"/>
    </xf>
    <xf numFmtId="0" fontId="4" fillId="4" borderId="25" xfId="0" applyFont="1" applyFill="1" applyBorder="1" applyAlignment="1">
      <alignment horizontal="right" wrapText="1" indent="1"/>
    </xf>
    <xf numFmtId="0" fontId="4" fillId="4" borderId="26" xfId="0" applyFont="1" applyFill="1" applyBorder="1" applyAlignment="1">
      <alignment horizontal="right" wrapText="1" indent="1"/>
    </xf>
    <xf numFmtId="0" fontId="4" fillId="0" borderId="24" xfId="0" applyFont="1" applyFill="1" applyBorder="1" applyAlignment="1">
      <alignment horizontal="right" wrapText="1" indent="1"/>
    </xf>
    <xf numFmtId="0" fontId="4" fillId="0" borderId="29" xfId="0" applyFont="1" applyFill="1" applyBorder="1" applyAlignment="1">
      <alignment horizontal="right" wrapText="1" indent="1"/>
    </xf>
    <xf numFmtId="3" fontId="4" fillId="0" borderId="2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view="pageBreakPreview" zoomScaleSheetLayoutView="100" workbookViewId="0" topLeftCell="A97">
      <selection activeCell="A112" sqref="A112"/>
    </sheetView>
  </sheetViews>
  <sheetFormatPr defaultColWidth="9.140625" defaultRowHeight="12.75"/>
  <cols>
    <col min="1" max="1" width="9.8515625" style="4" customWidth="1"/>
    <col min="2" max="2" width="26.7109375" style="4" customWidth="1"/>
    <col min="3" max="3" width="25.00390625" style="5" customWidth="1"/>
    <col min="4" max="4" width="19.00390625" style="5" customWidth="1"/>
    <col min="5" max="5" width="18.00390625" style="5" customWidth="1"/>
    <col min="6" max="6" width="19.7109375" style="5" customWidth="1"/>
    <col min="7" max="7" width="9.28125" style="4" bestFit="1" customWidth="1"/>
    <col min="8" max="8" width="10.28125" style="4" bestFit="1" customWidth="1"/>
    <col min="9" max="10" width="9.28125" style="4" bestFit="1" customWidth="1"/>
    <col min="11" max="16384" width="9.140625" style="4" customWidth="1"/>
  </cols>
  <sheetData>
    <row r="1" spans="2:6" ht="12.75">
      <c r="B1" s="131" t="s">
        <v>123</v>
      </c>
      <c r="C1" s="131"/>
      <c r="D1" s="131"/>
      <c r="E1" s="131"/>
      <c r="F1" s="131"/>
    </row>
    <row r="2" spans="2:9" ht="25.5" customHeight="1">
      <c r="B2" s="131"/>
      <c r="C2" s="131"/>
      <c r="D2" s="131"/>
      <c r="E2" s="131"/>
      <c r="F2" s="131"/>
      <c r="G2" s="10"/>
      <c r="H2" s="10"/>
      <c r="I2" s="10"/>
    </row>
    <row r="3" spans="2:9" ht="16.5" thickBot="1">
      <c r="B3" s="54" t="s">
        <v>80</v>
      </c>
      <c r="G3" s="10"/>
      <c r="H3" s="10"/>
      <c r="I3" s="10"/>
    </row>
    <row r="4" spans="2:9" ht="15" thickBot="1">
      <c r="B4" s="152" t="s">
        <v>96</v>
      </c>
      <c r="C4" s="154" t="s">
        <v>97</v>
      </c>
      <c r="D4" s="156" t="s">
        <v>103</v>
      </c>
      <c r="E4" s="156"/>
      <c r="F4" s="157"/>
      <c r="G4" s="10"/>
      <c r="H4" s="10"/>
      <c r="I4" s="10"/>
    </row>
    <row r="5" spans="2:9" ht="47.25" customHeight="1" thickBot="1">
      <c r="B5" s="153"/>
      <c r="C5" s="155"/>
      <c r="D5" s="65" t="s">
        <v>105</v>
      </c>
      <c r="E5" s="36" t="s">
        <v>135</v>
      </c>
      <c r="F5" s="37" t="s">
        <v>69</v>
      </c>
      <c r="G5" s="10"/>
      <c r="H5" s="10"/>
      <c r="I5" s="10"/>
    </row>
    <row r="6" spans="2:9" ht="13.5">
      <c r="B6" s="90" t="s">
        <v>0</v>
      </c>
      <c r="C6" s="56"/>
      <c r="D6" s="91"/>
      <c r="E6" s="92"/>
      <c r="F6" s="63"/>
      <c r="G6" s="10"/>
      <c r="H6" s="10"/>
      <c r="I6" s="10"/>
    </row>
    <row r="7" spans="2:9" ht="12.75">
      <c r="B7" s="93" t="s">
        <v>1</v>
      </c>
      <c r="C7" s="15">
        <v>42350</v>
      </c>
      <c r="D7" s="16">
        <v>4000</v>
      </c>
      <c r="E7" s="17">
        <v>9000</v>
      </c>
      <c r="F7" s="64">
        <f aca="true" t="shared" si="0" ref="F7:F12">SUM((D7+E7)/C7*100)</f>
        <v>30.696576151121608</v>
      </c>
      <c r="G7" s="10"/>
      <c r="H7" s="10"/>
      <c r="I7" s="10"/>
    </row>
    <row r="8" spans="1:9" ht="12.75">
      <c r="A8"/>
      <c r="B8" s="93" t="s">
        <v>2</v>
      </c>
      <c r="C8" s="15">
        <v>55000</v>
      </c>
      <c r="D8" s="16">
        <v>12000</v>
      </c>
      <c r="E8" s="17">
        <v>26000</v>
      </c>
      <c r="F8" s="64">
        <f t="shared" si="0"/>
        <v>69.0909090909091</v>
      </c>
      <c r="G8" s="10"/>
      <c r="H8" s="10"/>
      <c r="I8" s="10"/>
    </row>
    <row r="9" spans="1:9" ht="12.75">
      <c r="A9"/>
      <c r="B9" s="93" t="s">
        <v>56</v>
      </c>
      <c r="C9" s="15">
        <v>33580</v>
      </c>
      <c r="D9" s="16">
        <v>8000</v>
      </c>
      <c r="E9" s="17">
        <v>19000</v>
      </c>
      <c r="F9" s="64">
        <f t="shared" si="0"/>
        <v>80.40500297796306</v>
      </c>
      <c r="G9"/>
      <c r="H9" s="10"/>
      <c r="I9" s="10"/>
    </row>
    <row r="10" spans="1:9" ht="12.75">
      <c r="A10"/>
      <c r="B10" s="93" t="s">
        <v>3</v>
      </c>
      <c r="C10" s="15">
        <v>57525</v>
      </c>
      <c r="D10" s="16">
        <v>12000</v>
      </c>
      <c r="E10" s="17">
        <v>30000</v>
      </c>
      <c r="F10" s="64">
        <f t="shared" si="0"/>
        <v>73.01173402868318</v>
      </c>
      <c r="G10"/>
      <c r="H10" s="10"/>
      <c r="I10" s="10"/>
    </row>
    <row r="11" spans="2:9" ht="12.75">
      <c r="B11" s="93" t="s">
        <v>4</v>
      </c>
      <c r="C11" s="18">
        <v>36995</v>
      </c>
      <c r="D11" s="16">
        <v>10000</v>
      </c>
      <c r="E11" s="17">
        <v>21000</v>
      </c>
      <c r="F11" s="64">
        <f t="shared" si="0"/>
        <v>83.79510744695229</v>
      </c>
      <c r="G11" s="10"/>
      <c r="H11" s="10"/>
      <c r="I11" s="10"/>
    </row>
    <row r="12" spans="2:9" ht="12.75">
      <c r="B12" s="101" t="s">
        <v>84</v>
      </c>
      <c r="C12" s="12">
        <f>SUM(C7:C11)</f>
        <v>225450</v>
      </c>
      <c r="D12" s="25">
        <f>SUM(D7:D11)</f>
        <v>46000</v>
      </c>
      <c r="E12" s="26">
        <f>SUM(E7:E11)</f>
        <v>105000</v>
      </c>
      <c r="F12" s="99">
        <f t="shared" si="0"/>
        <v>66.97715679751607</v>
      </c>
      <c r="G12" s="10"/>
      <c r="H12" s="10"/>
      <c r="I12" s="10"/>
    </row>
    <row r="13" spans="2:9" ht="13.5">
      <c r="B13" s="94" t="s">
        <v>63</v>
      </c>
      <c r="C13" s="19"/>
      <c r="D13" s="21"/>
      <c r="E13" s="22"/>
      <c r="F13" s="64"/>
      <c r="G13" s="10"/>
      <c r="H13" s="10"/>
      <c r="I13" s="10"/>
    </row>
    <row r="14" spans="2:9" ht="12.75">
      <c r="B14" s="93" t="s">
        <v>64</v>
      </c>
      <c r="C14" s="20">
        <v>303104</v>
      </c>
      <c r="D14" s="13">
        <v>58000</v>
      </c>
      <c r="E14" s="14">
        <v>182000</v>
      </c>
      <c r="F14" s="64">
        <f>SUM((D14+E14)/C14*100)</f>
        <v>79.18074324324324</v>
      </c>
      <c r="G14" s="10"/>
      <c r="H14" s="10"/>
      <c r="I14" s="10"/>
    </row>
    <row r="15" spans="2:9" ht="12.75">
      <c r="B15" s="93" t="s">
        <v>65</v>
      </c>
      <c r="C15" s="20">
        <v>135330</v>
      </c>
      <c r="D15" s="13">
        <v>26000</v>
      </c>
      <c r="E15" s="14">
        <v>79000</v>
      </c>
      <c r="F15" s="64">
        <f>SUM((D15+E15)/C15*100)</f>
        <v>77.58811793393926</v>
      </c>
      <c r="G15" s="10"/>
      <c r="H15" s="10"/>
      <c r="I15" s="10"/>
    </row>
    <row r="16" spans="2:9" ht="12.75">
      <c r="B16" s="93" t="s">
        <v>66</v>
      </c>
      <c r="C16" s="20">
        <v>106802</v>
      </c>
      <c r="D16" s="13">
        <v>24000</v>
      </c>
      <c r="E16" s="14">
        <v>64000</v>
      </c>
      <c r="F16" s="64">
        <f>SUM((D16+E16)/C16*100)</f>
        <v>82.39546075916181</v>
      </c>
      <c r="G16" s="10"/>
      <c r="H16" s="10"/>
      <c r="I16" s="10"/>
    </row>
    <row r="17" spans="2:9" ht="12.75">
      <c r="B17" s="93" t="s">
        <v>67</v>
      </c>
      <c r="C17" s="20">
        <v>110450</v>
      </c>
      <c r="D17" s="13">
        <v>25000</v>
      </c>
      <c r="E17" s="14">
        <v>71000</v>
      </c>
      <c r="F17" s="64">
        <f>SUM((D17+E17)/C17*100)</f>
        <v>86.91715708465368</v>
      </c>
      <c r="G17" s="10"/>
      <c r="H17" s="10"/>
      <c r="I17" s="10"/>
    </row>
    <row r="18" spans="2:9" ht="12.75">
      <c r="B18" s="101" t="s">
        <v>84</v>
      </c>
      <c r="C18" s="12">
        <f>SUM(C14:C17)</f>
        <v>655686</v>
      </c>
      <c r="D18" s="21">
        <f>SUM(D14:D17)</f>
        <v>133000</v>
      </c>
      <c r="E18" s="22">
        <f>SUM(E14:E17)</f>
        <v>396000</v>
      </c>
      <c r="F18" s="64">
        <f>SUM((D18+E18)/C18*100)</f>
        <v>80.67886152823151</v>
      </c>
      <c r="G18" s="10"/>
      <c r="H18" s="10"/>
      <c r="I18" s="10"/>
    </row>
    <row r="19" spans="2:9" ht="13.5">
      <c r="B19" s="100" t="s">
        <v>16</v>
      </c>
      <c r="C19" s="19"/>
      <c r="D19" s="27"/>
      <c r="E19" s="28"/>
      <c r="F19" s="82"/>
      <c r="G19" s="10"/>
      <c r="H19" s="10"/>
      <c r="I19" s="10"/>
    </row>
    <row r="20" spans="2:10" ht="12.75">
      <c r="B20" s="93" t="s">
        <v>17</v>
      </c>
      <c r="C20" s="20">
        <v>76850</v>
      </c>
      <c r="D20" s="16">
        <v>18000</v>
      </c>
      <c r="E20" s="17">
        <v>32000</v>
      </c>
      <c r="F20" s="64">
        <f aca="true" t="shared" si="1" ref="F20:F25">SUM((D20+E20)/C20*100)</f>
        <v>65.06180871828236</v>
      </c>
      <c r="G20"/>
      <c r="H20"/>
      <c r="I20"/>
      <c r="J20"/>
    </row>
    <row r="21" spans="2:10" ht="12.75">
      <c r="B21" s="93" t="s">
        <v>18</v>
      </c>
      <c r="C21" s="15">
        <v>58035</v>
      </c>
      <c r="D21" s="16">
        <v>11000</v>
      </c>
      <c r="E21" s="17">
        <v>32000</v>
      </c>
      <c r="F21" s="64">
        <f t="shared" si="1"/>
        <v>74.09321960885671</v>
      </c>
      <c r="G21"/>
      <c r="H21"/>
      <c r="I21"/>
      <c r="J21"/>
    </row>
    <row r="22" spans="2:10" ht="12.75">
      <c r="B22" s="93" t="s">
        <v>19</v>
      </c>
      <c r="C22" s="15">
        <v>52150</v>
      </c>
      <c r="D22" s="16">
        <v>15000</v>
      </c>
      <c r="E22" s="17">
        <v>11000</v>
      </c>
      <c r="F22" s="64">
        <f t="shared" si="1"/>
        <v>49.856184084372</v>
      </c>
      <c r="G22"/>
      <c r="H22"/>
      <c r="I22"/>
      <c r="J22"/>
    </row>
    <row r="23" spans="2:10" ht="12.75">
      <c r="B23" s="93" t="s">
        <v>20</v>
      </c>
      <c r="C23" s="15">
        <v>39050</v>
      </c>
      <c r="D23" s="16">
        <v>7000</v>
      </c>
      <c r="E23" s="17">
        <v>25000</v>
      </c>
      <c r="F23" s="64">
        <f t="shared" si="1"/>
        <v>81.94622279129321</v>
      </c>
      <c r="G23"/>
      <c r="H23"/>
      <c r="I23"/>
      <c r="J23"/>
    </row>
    <row r="24" spans="2:10" ht="12.75">
      <c r="B24" s="93" t="s">
        <v>21</v>
      </c>
      <c r="C24" s="15">
        <v>76075</v>
      </c>
      <c r="D24" s="16">
        <v>15000</v>
      </c>
      <c r="E24" s="17">
        <v>48000</v>
      </c>
      <c r="F24" s="64">
        <f t="shared" si="1"/>
        <v>82.81301347354584</v>
      </c>
      <c r="G24"/>
      <c r="H24"/>
      <c r="I24"/>
      <c r="J24"/>
    </row>
    <row r="25" spans="2:9" ht="12.75">
      <c r="B25" s="93" t="s">
        <v>22</v>
      </c>
      <c r="C25" s="18">
        <v>73120</v>
      </c>
      <c r="D25" s="16">
        <v>15000</v>
      </c>
      <c r="E25" s="17">
        <v>32000</v>
      </c>
      <c r="F25" s="64">
        <f t="shared" si="1"/>
        <v>64.27789934354486</v>
      </c>
      <c r="G25" s="10"/>
      <c r="H25" s="10"/>
      <c r="I25" s="10"/>
    </row>
    <row r="26" spans="2:9" ht="12.75">
      <c r="B26" s="101" t="s">
        <v>84</v>
      </c>
      <c r="C26" s="12">
        <f>SUM(C20:C25)</f>
        <v>375280</v>
      </c>
      <c r="D26" s="21">
        <f>SUM(D20:D25)</f>
        <v>81000</v>
      </c>
      <c r="E26" s="22">
        <f>SUM(E20:E25)</f>
        <v>180000</v>
      </c>
      <c r="F26" s="64">
        <f>SUM((D26+E26)/C26*100)</f>
        <v>69.54807077382222</v>
      </c>
      <c r="G26" s="10"/>
      <c r="H26" s="10"/>
      <c r="I26" s="10"/>
    </row>
    <row r="27" spans="2:9" ht="13.5">
      <c r="B27" s="94" t="s">
        <v>74</v>
      </c>
      <c r="C27" s="19"/>
      <c r="D27" s="21"/>
      <c r="E27" s="22"/>
      <c r="F27" s="64"/>
      <c r="G27" s="10"/>
      <c r="H27" s="10"/>
      <c r="I27" s="10"/>
    </row>
    <row r="28" spans="2:9" ht="12.75">
      <c r="B28" s="93" t="s">
        <v>75</v>
      </c>
      <c r="C28" s="20">
        <v>163150</v>
      </c>
      <c r="D28" s="13">
        <v>31000</v>
      </c>
      <c r="E28" s="14">
        <v>0</v>
      </c>
      <c r="F28" s="64">
        <f>SUM((D28+E28)/C28*100)</f>
        <v>19.000919399325774</v>
      </c>
      <c r="G28" s="10"/>
      <c r="H28" s="10"/>
      <c r="I28" s="10"/>
    </row>
    <row r="29" spans="2:9" ht="12.75">
      <c r="B29" s="93" t="s">
        <v>76</v>
      </c>
      <c r="C29" s="20">
        <v>87060</v>
      </c>
      <c r="D29" s="13">
        <v>18000</v>
      </c>
      <c r="E29" s="14">
        <v>0</v>
      </c>
      <c r="F29" s="64">
        <f>SUM((D29+E29)/C29*100)</f>
        <v>20.67539627842867</v>
      </c>
      <c r="G29" s="10"/>
      <c r="H29" s="10"/>
      <c r="I29" s="10"/>
    </row>
    <row r="30" spans="2:9" ht="12.75">
      <c r="B30" s="93" t="s">
        <v>77</v>
      </c>
      <c r="C30" s="20">
        <v>30670</v>
      </c>
      <c r="D30" s="13">
        <v>5000</v>
      </c>
      <c r="E30" s="14">
        <v>0</v>
      </c>
      <c r="F30" s="64">
        <f>SUM((D30+E30)/C30*100)</f>
        <v>16.3025758069775</v>
      </c>
      <c r="G30" s="10"/>
      <c r="H30" s="10"/>
      <c r="I30" s="10"/>
    </row>
    <row r="31" spans="2:9" ht="12.75">
      <c r="B31" s="101" t="s">
        <v>84</v>
      </c>
      <c r="C31" s="19">
        <f>SUM(C28:C30)</f>
        <v>280880</v>
      </c>
      <c r="D31" s="21">
        <f>SUM(D28:D30)</f>
        <v>54000</v>
      </c>
      <c r="E31" s="22">
        <f>SUM(E28:E30)</f>
        <v>0</v>
      </c>
      <c r="F31" s="64">
        <f>SUM((D31+E31)/C31*100)</f>
        <v>19.22529193961834</v>
      </c>
      <c r="G31" s="10"/>
      <c r="H31" s="10"/>
      <c r="I31" s="10"/>
    </row>
    <row r="32" spans="2:9" ht="13.5">
      <c r="B32" s="94" t="s">
        <v>23</v>
      </c>
      <c r="C32" s="19"/>
      <c r="D32" s="13"/>
      <c r="E32" s="14"/>
      <c r="F32" s="64"/>
      <c r="G32" s="10"/>
      <c r="H32" s="10"/>
      <c r="I32" s="10"/>
    </row>
    <row r="33" spans="2:9" ht="12.75">
      <c r="B33" s="93" t="s">
        <v>24</v>
      </c>
      <c r="C33" s="20">
        <v>100075</v>
      </c>
      <c r="D33" s="13">
        <v>23000</v>
      </c>
      <c r="E33" s="14">
        <v>46000</v>
      </c>
      <c r="F33" s="64">
        <f>SUM((D33+E33)/C33*100)</f>
        <v>68.94828878341244</v>
      </c>
      <c r="G33" s="10"/>
      <c r="H33" s="10"/>
      <c r="I33" s="10"/>
    </row>
    <row r="34" spans="2:9" ht="12.75">
      <c r="B34" s="93" t="s">
        <v>25</v>
      </c>
      <c r="C34" s="15">
        <v>41695</v>
      </c>
      <c r="D34" s="13">
        <v>16000</v>
      </c>
      <c r="E34" s="14">
        <v>16000</v>
      </c>
      <c r="F34" s="64">
        <f>SUM((D34+E34)/C34*100)</f>
        <v>76.74781148818803</v>
      </c>
      <c r="G34" s="10"/>
      <c r="H34" s="10"/>
      <c r="I34" s="10"/>
    </row>
    <row r="35" spans="2:9" ht="12.75">
      <c r="B35" s="93" t="s">
        <v>26</v>
      </c>
      <c r="C35" s="15">
        <v>100625</v>
      </c>
      <c r="D35" s="13">
        <v>9000</v>
      </c>
      <c r="E35" s="14">
        <v>42000</v>
      </c>
      <c r="F35" s="64">
        <f>SUM((D35+E35)/C35*100)</f>
        <v>50.683229813664596</v>
      </c>
      <c r="G35" s="10"/>
      <c r="H35" s="10"/>
      <c r="I35" s="10"/>
    </row>
    <row r="36" spans="2:9" ht="12.75">
      <c r="B36" s="93" t="s">
        <v>27</v>
      </c>
      <c r="C36" s="18">
        <v>86845</v>
      </c>
      <c r="D36" s="13">
        <v>13000</v>
      </c>
      <c r="E36" s="14">
        <v>12000</v>
      </c>
      <c r="F36" s="64">
        <f>SUM((D36+E36)/C36*100)</f>
        <v>28.786919223904654</v>
      </c>
      <c r="G36" s="10"/>
      <c r="H36" s="10"/>
      <c r="I36" s="10"/>
    </row>
    <row r="37" spans="2:9" ht="12.75">
      <c r="B37" s="101" t="s">
        <v>84</v>
      </c>
      <c r="C37" s="12">
        <f>SUM(C33:C36)</f>
        <v>329240</v>
      </c>
      <c r="D37" s="21">
        <f>SUM(D33:D36)</f>
        <v>61000</v>
      </c>
      <c r="E37" s="22">
        <f>SUM(E33:E36)</f>
        <v>116000</v>
      </c>
      <c r="F37" s="64">
        <f aca="true" t="shared" si="2" ref="F37:F42">SUM((D37+E37)/C37*100)</f>
        <v>53.760174948365936</v>
      </c>
      <c r="G37" s="10"/>
      <c r="H37" s="10"/>
      <c r="I37" s="10"/>
    </row>
    <row r="38" spans="2:9" ht="13.5">
      <c r="B38" s="94" t="s">
        <v>28</v>
      </c>
      <c r="C38" s="12"/>
      <c r="D38" s="13"/>
      <c r="E38" s="14"/>
      <c r="F38" s="64"/>
      <c r="G38" s="10"/>
      <c r="H38" s="10"/>
      <c r="I38" s="10"/>
    </row>
    <row r="39" spans="2:9" ht="12.75">
      <c r="B39" s="93" t="s">
        <v>29</v>
      </c>
      <c r="C39" s="20">
        <v>46520</v>
      </c>
      <c r="D39" s="16">
        <v>10000</v>
      </c>
      <c r="E39" s="17">
        <v>28000</v>
      </c>
      <c r="F39" s="64">
        <f t="shared" si="2"/>
        <v>81.68529664660362</v>
      </c>
      <c r="G39" s="10"/>
      <c r="H39" s="10"/>
      <c r="I39" s="10"/>
    </row>
    <row r="40" spans="2:9" ht="12.75">
      <c r="B40" s="93" t="s">
        <v>30</v>
      </c>
      <c r="C40" s="15">
        <v>109820</v>
      </c>
      <c r="D40" s="16">
        <v>19000</v>
      </c>
      <c r="E40" s="17">
        <v>53000</v>
      </c>
      <c r="F40" s="64">
        <f t="shared" si="2"/>
        <v>65.5618284465489</v>
      </c>
      <c r="G40" s="10"/>
      <c r="H40" s="10"/>
      <c r="I40" s="10"/>
    </row>
    <row r="41" spans="2:9" ht="12.75">
      <c r="B41" s="93" t="s">
        <v>31</v>
      </c>
      <c r="C41" s="18">
        <v>87935</v>
      </c>
      <c r="D41" s="16">
        <v>20000</v>
      </c>
      <c r="E41" s="17">
        <v>38000</v>
      </c>
      <c r="F41" s="64">
        <f t="shared" si="2"/>
        <v>65.957809745835</v>
      </c>
      <c r="G41" s="10"/>
      <c r="H41" s="10"/>
      <c r="I41" s="10"/>
    </row>
    <row r="42" spans="2:9" ht="12.75">
      <c r="B42" s="101" t="s">
        <v>84</v>
      </c>
      <c r="C42" s="12">
        <f>SUM(C39:C41)</f>
        <v>244275</v>
      </c>
      <c r="D42" s="21">
        <f>SUM(D39:D41)</f>
        <v>49000</v>
      </c>
      <c r="E42" s="22">
        <f>SUM(E39:E41)</f>
        <v>119000</v>
      </c>
      <c r="F42" s="64">
        <f t="shared" si="2"/>
        <v>68.77494626957322</v>
      </c>
      <c r="G42" s="10"/>
      <c r="H42" s="10"/>
      <c r="I42" s="10"/>
    </row>
    <row r="43" spans="2:9" ht="13.5" thickBot="1">
      <c r="B43" s="103" t="s">
        <v>55</v>
      </c>
      <c r="C43" s="89">
        <f>SUM(C12,C18,C26,C31,C37,C42)</f>
        <v>2110811</v>
      </c>
      <c r="D43" s="86">
        <f>SUM(D12,D18,D26,D31,D37,D42)</f>
        <v>424000</v>
      </c>
      <c r="E43" s="87">
        <f>SUM(E12,E18,E26,E31,E37,E42)</f>
        <v>916000</v>
      </c>
      <c r="F43" s="88">
        <f>SUM((D43+E43)/C43*100)</f>
        <v>63.4827087787585</v>
      </c>
      <c r="G43" s="10"/>
      <c r="H43" s="10"/>
      <c r="I43" s="10"/>
    </row>
    <row r="44" spans="2:9" ht="12.75">
      <c r="B44" s="61"/>
      <c r="C44" s="62"/>
      <c r="D44"/>
      <c r="E44"/>
      <c r="F44"/>
      <c r="G44" s="10"/>
      <c r="H44" s="10"/>
      <c r="I44" s="10"/>
    </row>
    <row r="45" spans="2:9" ht="16.5" thickBot="1">
      <c r="B45" s="60" t="s">
        <v>78</v>
      </c>
      <c r="C45" s="11"/>
      <c r="D45" s="11"/>
      <c r="E45" s="11"/>
      <c r="F45" s="11"/>
      <c r="G45" s="10"/>
      <c r="H45" s="10"/>
      <c r="I45" s="10"/>
    </row>
    <row r="46" spans="2:9" ht="15" customHeight="1" thickBot="1">
      <c r="B46" s="152" t="s">
        <v>96</v>
      </c>
      <c r="C46" s="154" t="s">
        <v>97</v>
      </c>
      <c r="D46" s="156" t="s">
        <v>103</v>
      </c>
      <c r="E46" s="156"/>
      <c r="F46" s="157"/>
      <c r="G46" s="10"/>
      <c r="H46" s="10"/>
      <c r="I46" s="10"/>
    </row>
    <row r="47" spans="2:9" ht="47.25" customHeight="1" thickBot="1">
      <c r="B47" s="153"/>
      <c r="C47" s="155"/>
      <c r="D47" s="65" t="s">
        <v>105</v>
      </c>
      <c r="E47" s="36" t="s">
        <v>136</v>
      </c>
      <c r="F47" s="37" t="s">
        <v>69</v>
      </c>
      <c r="G47" s="10"/>
      <c r="H47" s="10"/>
      <c r="I47" s="10"/>
    </row>
    <row r="48" spans="2:9" ht="13.5">
      <c r="B48" s="90" t="s">
        <v>10</v>
      </c>
      <c r="C48" s="56"/>
      <c r="D48" s="91"/>
      <c r="E48" s="92"/>
      <c r="F48" s="63"/>
      <c r="G48" s="10"/>
      <c r="H48" s="10"/>
      <c r="I48" s="10"/>
    </row>
    <row r="49" spans="2:9" ht="12.75">
      <c r="B49" s="93" t="s">
        <v>11</v>
      </c>
      <c r="C49" s="20">
        <v>62500</v>
      </c>
      <c r="D49" s="16">
        <v>3000</v>
      </c>
      <c r="E49" s="17">
        <v>0</v>
      </c>
      <c r="F49" s="64">
        <f>SUM((D49+E49)/C49*100)</f>
        <v>4.8</v>
      </c>
      <c r="G49" s="10"/>
      <c r="H49" s="10"/>
      <c r="I49" s="10"/>
    </row>
    <row r="50" spans="2:9" ht="12.75">
      <c r="B50" s="93" t="s">
        <v>12</v>
      </c>
      <c r="C50" s="15">
        <v>48740</v>
      </c>
      <c r="D50" s="16">
        <v>7000</v>
      </c>
      <c r="E50" s="17">
        <v>0</v>
      </c>
      <c r="F50" s="64">
        <f>SUM((D50+E50)/C50*100)</f>
        <v>14.36192039392696</v>
      </c>
      <c r="G50" s="10"/>
      <c r="H50" s="10"/>
      <c r="I50" s="10"/>
    </row>
    <row r="51" spans="2:9" ht="12.75">
      <c r="B51" s="93" t="s">
        <v>13</v>
      </c>
      <c r="C51" s="15">
        <v>88425</v>
      </c>
      <c r="D51" s="16">
        <v>15000</v>
      </c>
      <c r="E51" s="17">
        <v>0</v>
      </c>
      <c r="F51" s="64">
        <f>SUM((D51+E51)/C51*100)</f>
        <v>16.963528413910094</v>
      </c>
      <c r="G51" s="10"/>
      <c r="H51" s="10"/>
      <c r="I51" s="10"/>
    </row>
    <row r="52" spans="2:9" ht="12.75">
      <c r="B52" s="93" t="s">
        <v>14</v>
      </c>
      <c r="C52" s="15">
        <v>56155</v>
      </c>
      <c r="D52" s="16">
        <v>13000</v>
      </c>
      <c r="E52" s="17">
        <v>0</v>
      </c>
      <c r="F52" s="64">
        <f>SUM((D52+E52)/C52*100)</f>
        <v>23.150209242275842</v>
      </c>
      <c r="G52" s="10"/>
      <c r="H52" s="10"/>
      <c r="I52" s="10"/>
    </row>
    <row r="53" spans="2:9" ht="12.75">
      <c r="B53" s="93" t="s">
        <v>15</v>
      </c>
      <c r="C53" s="18">
        <v>63915</v>
      </c>
      <c r="D53" s="16">
        <v>0</v>
      </c>
      <c r="E53" s="17">
        <v>0</v>
      </c>
      <c r="F53" s="64">
        <f>SUM((D53+E53)/C53*100)</f>
        <v>0</v>
      </c>
      <c r="G53" s="10"/>
      <c r="H53" s="10"/>
      <c r="I53" s="10"/>
    </row>
    <row r="54" spans="2:9" ht="12.75">
      <c r="B54" s="101" t="s">
        <v>84</v>
      </c>
      <c r="C54" s="12">
        <f>SUM(C49:C53)</f>
        <v>319735</v>
      </c>
      <c r="D54" s="21">
        <f>SUM(D49:D53)</f>
        <v>38000</v>
      </c>
      <c r="E54" s="22">
        <f>SUM(E49:E53)</f>
        <v>0</v>
      </c>
      <c r="F54" s="64">
        <f aca="true" t="shared" si="3" ref="F54:F60">SUM((D54+E54)/C54*100)</f>
        <v>11.884842134892958</v>
      </c>
      <c r="G54" s="10"/>
      <c r="H54" s="10"/>
      <c r="I54" s="10"/>
    </row>
    <row r="55" spans="2:9" ht="13.5">
      <c r="B55" s="94" t="s">
        <v>32</v>
      </c>
      <c r="C55" s="19"/>
      <c r="D55" s="21"/>
      <c r="E55" s="22"/>
      <c r="F55" s="64"/>
      <c r="G55" s="10"/>
      <c r="H55" s="10"/>
      <c r="I55" s="10"/>
    </row>
    <row r="56" spans="2:9" ht="12.75">
      <c r="B56" s="93" t="s">
        <v>33</v>
      </c>
      <c r="C56" s="20">
        <v>74750</v>
      </c>
      <c r="D56" s="16">
        <v>0</v>
      </c>
      <c r="E56" s="17">
        <v>0</v>
      </c>
      <c r="F56" s="64">
        <f t="shared" si="3"/>
        <v>0</v>
      </c>
      <c r="G56" s="10"/>
      <c r="H56" s="10"/>
      <c r="I56" s="10"/>
    </row>
    <row r="57" spans="2:9" ht="12.75">
      <c r="B57" s="93" t="s">
        <v>34</v>
      </c>
      <c r="C57" s="15">
        <v>20300</v>
      </c>
      <c r="D57" s="16">
        <v>0</v>
      </c>
      <c r="E57" s="17">
        <v>0</v>
      </c>
      <c r="F57" s="64">
        <f t="shared" si="3"/>
        <v>0</v>
      </c>
      <c r="G57" s="10"/>
      <c r="H57" s="10"/>
      <c r="I57" s="10"/>
    </row>
    <row r="58" spans="2:9" ht="12.75">
      <c r="B58" s="93" t="s">
        <v>35</v>
      </c>
      <c r="C58" s="15">
        <v>43705</v>
      </c>
      <c r="D58" s="13">
        <v>6000</v>
      </c>
      <c r="E58" s="14">
        <v>0</v>
      </c>
      <c r="F58" s="64">
        <f t="shared" si="3"/>
        <v>13.728406360828279</v>
      </c>
      <c r="G58" s="10"/>
      <c r="H58" s="10"/>
      <c r="I58" s="10"/>
    </row>
    <row r="59" spans="2:9" ht="12.75">
      <c r="B59" s="93" t="s">
        <v>36</v>
      </c>
      <c r="C59" s="15">
        <v>42895</v>
      </c>
      <c r="D59" s="13">
        <v>13000</v>
      </c>
      <c r="E59" s="14">
        <v>0</v>
      </c>
      <c r="F59" s="64">
        <f t="shared" si="3"/>
        <v>30.306562536426156</v>
      </c>
      <c r="G59" s="10"/>
      <c r="H59" s="10"/>
      <c r="I59" s="10"/>
    </row>
    <row r="60" spans="2:9" ht="12.75">
      <c r="B60" s="93" t="s">
        <v>37</v>
      </c>
      <c r="C60" s="18">
        <v>18245</v>
      </c>
      <c r="D60" s="13">
        <v>0</v>
      </c>
      <c r="E60" s="14">
        <v>0</v>
      </c>
      <c r="F60" s="64">
        <f t="shared" si="3"/>
        <v>0</v>
      </c>
      <c r="G60" s="10"/>
      <c r="H60" s="10"/>
      <c r="I60" s="10"/>
    </row>
    <row r="61" spans="2:9" ht="12.75">
      <c r="B61" s="101" t="s">
        <v>84</v>
      </c>
      <c r="C61" s="12">
        <f>SUM(C56:C60)</f>
        <v>199895</v>
      </c>
      <c r="D61" s="21">
        <f>SUM(D56:D60)</f>
        <v>19000</v>
      </c>
      <c r="E61" s="22">
        <f>SUM(E56:E60)</f>
        <v>0</v>
      </c>
      <c r="F61" s="64">
        <f>SUM((D61+E61)/C61*100)</f>
        <v>9.504990119812902</v>
      </c>
      <c r="G61" s="10"/>
      <c r="H61" s="10"/>
      <c r="I61" s="10"/>
    </row>
    <row r="62" spans="2:9" ht="13.5" thickBot="1">
      <c r="B62" s="103" t="s">
        <v>55</v>
      </c>
      <c r="C62" s="89">
        <f>SUM(C54,C61)</f>
        <v>519630</v>
      </c>
      <c r="D62" s="86">
        <f>SUM(D54,D61)</f>
        <v>57000</v>
      </c>
      <c r="E62" s="87">
        <f>SUM(E54,E61)</f>
        <v>0</v>
      </c>
      <c r="F62" s="88">
        <f>SUM((D62+E62)/C62*100)</f>
        <v>10.969343571387332</v>
      </c>
      <c r="G62" s="10"/>
      <c r="H62" s="10"/>
      <c r="I62" s="10"/>
    </row>
    <row r="63" spans="2:9" ht="12.75">
      <c r="B63" s="61"/>
      <c r="C63" s="62"/>
      <c r="D63"/>
      <c r="E63"/>
      <c r="F63"/>
      <c r="G63" s="10"/>
      <c r="H63" s="10"/>
      <c r="I63" s="10"/>
    </row>
    <row r="64" spans="2:9" ht="16.5" thickBot="1">
      <c r="B64" s="60" t="s">
        <v>81</v>
      </c>
      <c r="C64" s="11"/>
      <c r="D64" s="11"/>
      <c r="E64" s="11"/>
      <c r="F64" s="11"/>
      <c r="G64" s="10"/>
      <c r="H64" s="10"/>
      <c r="I64" s="10"/>
    </row>
    <row r="65" spans="2:9" ht="15" customHeight="1" thickBot="1">
      <c r="B65" s="152" t="s">
        <v>96</v>
      </c>
      <c r="C65" s="154" t="s">
        <v>97</v>
      </c>
      <c r="D65" s="156" t="s">
        <v>103</v>
      </c>
      <c r="E65" s="156"/>
      <c r="F65" s="157"/>
      <c r="G65" s="10"/>
      <c r="H65" s="10"/>
      <c r="I65" s="10"/>
    </row>
    <row r="66" spans="2:9" ht="47.25" customHeight="1" thickBot="1">
      <c r="B66" s="153"/>
      <c r="C66" s="155"/>
      <c r="D66" s="65" t="s">
        <v>105</v>
      </c>
      <c r="E66" s="36" t="s">
        <v>137</v>
      </c>
      <c r="F66" s="37" t="s">
        <v>69</v>
      </c>
      <c r="G66" s="10"/>
      <c r="H66" s="10"/>
      <c r="I66" s="10"/>
    </row>
    <row r="67" spans="2:9" ht="13.5" customHeight="1">
      <c r="B67" s="90" t="s">
        <v>5</v>
      </c>
      <c r="C67" s="56"/>
      <c r="D67" s="95"/>
      <c r="E67" s="96"/>
      <c r="F67" s="63"/>
      <c r="G67" s="10"/>
      <c r="H67" s="10"/>
      <c r="I67" s="10"/>
    </row>
    <row r="68" spans="2:9" ht="12.75">
      <c r="B68" s="93" t="s">
        <v>6</v>
      </c>
      <c r="C68" s="20">
        <v>7650</v>
      </c>
      <c r="D68" s="16">
        <v>4000</v>
      </c>
      <c r="E68" s="17">
        <v>0</v>
      </c>
      <c r="F68" s="64">
        <f aca="true" t="shared" si="4" ref="F68:F73">SUM((D68+E68)/C68*100)</f>
        <v>52.28758169934641</v>
      </c>
      <c r="G68" s="10"/>
      <c r="H68" s="10"/>
      <c r="I68" s="10"/>
    </row>
    <row r="69" spans="2:9" ht="12.75">
      <c r="B69" s="93" t="s">
        <v>62</v>
      </c>
      <c r="C69" s="15">
        <v>93670</v>
      </c>
      <c r="D69" s="16">
        <v>0</v>
      </c>
      <c r="E69" s="17">
        <v>0</v>
      </c>
      <c r="F69" s="64">
        <f t="shared" si="4"/>
        <v>0</v>
      </c>
      <c r="G69" s="10"/>
      <c r="H69" s="10"/>
      <c r="I69" s="10"/>
    </row>
    <row r="70" spans="2:9" ht="12.75">
      <c r="B70" s="93" t="s">
        <v>7</v>
      </c>
      <c r="C70" s="15">
        <v>26320</v>
      </c>
      <c r="D70" s="16">
        <v>0</v>
      </c>
      <c r="E70" s="17">
        <v>0</v>
      </c>
      <c r="F70" s="64">
        <f t="shared" si="4"/>
        <v>0</v>
      </c>
      <c r="G70" s="10"/>
      <c r="H70" s="10"/>
      <c r="I70" s="10"/>
    </row>
    <row r="71" spans="2:9" ht="12.75" customHeight="1">
      <c r="B71" s="97" t="s">
        <v>57</v>
      </c>
      <c r="C71" s="15">
        <v>53245</v>
      </c>
      <c r="D71" s="16">
        <v>39000</v>
      </c>
      <c r="E71" s="17">
        <v>0</v>
      </c>
      <c r="F71" s="64">
        <f t="shared" si="4"/>
        <v>73.24631420790685</v>
      </c>
      <c r="G71" s="10"/>
      <c r="H71" s="10"/>
      <c r="I71" s="10"/>
    </row>
    <row r="72" spans="2:9" ht="12.75">
      <c r="B72" s="93" t="s">
        <v>8</v>
      </c>
      <c r="C72" s="15">
        <v>30390</v>
      </c>
      <c r="D72" s="16">
        <v>2000</v>
      </c>
      <c r="E72" s="17">
        <v>0</v>
      </c>
      <c r="F72" s="64">
        <f t="shared" si="4"/>
        <v>6.581112207963145</v>
      </c>
      <c r="G72" s="10"/>
      <c r="H72" s="10"/>
      <c r="I72" s="10"/>
    </row>
    <row r="73" spans="2:9" ht="12.75">
      <c r="B73" s="93" t="s">
        <v>9</v>
      </c>
      <c r="C73" s="18">
        <v>24700</v>
      </c>
      <c r="D73" s="16">
        <v>0</v>
      </c>
      <c r="E73" s="17">
        <v>0</v>
      </c>
      <c r="F73" s="64">
        <f t="shared" si="4"/>
        <v>0</v>
      </c>
      <c r="G73" s="10"/>
      <c r="H73" s="10"/>
      <c r="I73" s="10"/>
    </row>
    <row r="74" spans="2:9" ht="12.75">
      <c r="B74" s="101" t="s">
        <v>84</v>
      </c>
      <c r="C74" s="12">
        <f>SUM(C68:C73)</f>
        <v>235975</v>
      </c>
      <c r="D74" s="21">
        <f>SUM(D68:D73)</f>
        <v>45000</v>
      </c>
      <c r="E74" s="22">
        <f>SUM(E68:E73)</f>
        <v>0</v>
      </c>
      <c r="F74" s="64">
        <f>SUM((D74+E74)/C74*100)</f>
        <v>19.069816717872655</v>
      </c>
      <c r="G74" s="10"/>
      <c r="H74" s="10"/>
      <c r="I74" s="10"/>
    </row>
    <row r="75" spans="2:9" ht="13.5">
      <c r="B75" s="94" t="s">
        <v>38</v>
      </c>
      <c r="C75" s="19"/>
      <c r="D75" s="21"/>
      <c r="E75" s="22"/>
      <c r="F75" s="64"/>
      <c r="G75" s="10"/>
      <c r="H75" s="10"/>
      <c r="I75" s="10"/>
    </row>
    <row r="76" spans="2:9" ht="12.75">
      <c r="B76" s="93" t="s">
        <v>39</v>
      </c>
      <c r="C76" s="20">
        <v>30080</v>
      </c>
      <c r="D76" s="16">
        <v>0</v>
      </c>
      <c r="E76" s="17">
        <v>0</v>
      </c>
      <c r="F76" s="64">
        <f>SUM((D76+E76)/C76*100)</f>
        <v>0</v>
      </c>
      <c r="G76" s="10"/>
      <c r="H76" s="10"/>
      <c r="I76" s="10"/>
    </row>
    <row r="77" spans="2:9" ht="12.75">
      <c r="B77" s="93" t="s">
        <v>40</v>
      </c>
      <c r="C77" s="15">
        <v>24500</v>
      </c>
      <c r="D77" s="16">
        <v>7000</v>
      </c>
      <c r="E77" s="17">
        <v>0</v>
      </c>
      <c r="F77" s="64">
        <f>SUM((D77+E77)/C77*100)</f>
        <v>28.57142857142857</v>
      </c>
      <c r="G77" s="10"/>
      <c r="H77" s="10"/>
      <c r="I77" s="10"/>
    </row>
    <row r="78" spans="2:9" ht="12.75">
      <c r="B78" s="93" t="s">
        <v>41</v>
      </c>
      <c r="C78" s="18">
        <v>45055</v>
      </c>
      <c r="D78" s="16">
        <v>12000</v>
      </c>
      <c r="E78" s="17">
        <v>0</v>
      </c>
      <c r="F78" s="64">
        <f>SUM((D78+E78)/C78*100)</f>
        <v>26.634113860836756</v>
      </c>
      <c r="G78" s="10"/>
      <c r="H78" s="10"/>
      <c r="I78" s="10"/>
    </row>
    <row r="79" spans="2:9" ht="12.75">
      <c r="B79" s="101" t="s">
        <v>84</v>
      </c>
      <c r="C79" s="12">
        <f>SUM(C76:C78)</f>
        <v>99635</v>
      </c>
      <c r="D79" s="21">
        <f>SUM(D76:D78)</f>
        <v>19000</v>
      </c>
      <c r="E79" s="22">
        <f>SUM(E76:E78)</f>
        <v>0</v>
      </c>
      <c r="F79" s="64">
        <f>SUM((D79+E79)/C79*100)</f>
        <v>19.06960405480002</v>
      </c>
      <c r="G79" s="10"/>
      <c r="H79" s="10"/>
      <c r="I79" s="10"/>
    </row>
    <row r="80" spans="2:9" ht="13.5">
      <c r="B80" s="94" t="s">
        <v>42</v>
      </c>
      <c r="C80" s="19"/>
      <c r="D80" s="13"/>
      <c r="E80" s="14"/>
      <c r="F80" s="64"/>
      <c r="G80" s="10"/>
      <c r="H80" s="10"/>
      <c r="I80" s="10"/>
    </row>
    <row r="81" spans="2:9" ht="12.75">
      <c r="B81" s="97" t="s">
        <v>58</v>
      </c>
      <c r="C81" s="20">
        <v>92050</v>
      </c>
      <c r="D81" s="16">
        <v>33000</v>
      </c>
      <c r="E81" s="17">
        <v>0</v>
      </c>
      <c r="F81" s="64">
        <f>SUM((D81+E81)/C81*100)</f>
        <v>35.8500814774579</v>
      </c>
      <c r="G81" s="10"/>
      <c r="H81" s="10"/>
      <c r="I81" s="10"/>
    </row>
    <row r="82" spans="2:9" ht="12.75">
      <c r="B82" s="93" t="s">
        <v>43</v>
      </c>
      <c r="C82" s="15">
        <v>38080</v>
      </c>
      <c r="D82" s="16">
        <v>8000</v>
      </c>
      <c r="E82" s="17">
        <v>0</v>
      </c>
      <c r="F82" s="64">
        <f>SUM((D82+E82)/C82*100)</f>
        <v>21.008403361344538</v>
      </c>
      <c r="G82" s="10"/>
      <c r="H82" s="10"/>
      <c r="I82" s="10"/>
    </row>
    <row r="83" spans="2:9" ht="12.75">
      <c r="B83" s="93" t="s">
        <v>44</v>
      </c>
      <c r="C83" s="18">
        <v>60325</v>
      </c>
      <c r="D83" s="16">
        <v>13000</v>
      </c>
      <c r="E83" s="17">
        <v>0</v>
      </c>
      <c r="F83" s="64">
        <f>SUM((D83+E83)/C83*100)</f>
        <v>21.549937836717778</v>
      </c>
      <c r="G83" s="10"/>
      <c r="H83" s="10"/>
      <c r="I83" s="10"/>
    </row>
    <row r="84" spans="2:9" ht="12.75" customHeight="1">
      <c r="B84" s="101" t="s">
        <v>84</v>
      </c>
      <c r="C84" s="12">
        <f>SUM(C81:C83)</f>
        <v>190455</v>
      </c>
      <c r="D84" s="21">
        <f>SUM(D81:D83)</f>
        <v>54000</v>
      </c>
      <c r="E84" s="22">
        <f>SUM(E81:E83)</f>
        <v>0</v>
      </c>
      <c r="F84" s="64">
        <f aca="true" t="shared" si="5" ref="F84:F95">SUM((D84+E84)/C84*100)</f>
        <v>28.353154288414583</v>
      </c>
      <c r="G84" s="10"/>
      <c r="H84" s="10"/>
      <c r="I84" s="10"/>
    </row>
    <row r="85" spans="2:9" ht="13.5">
      <c r="B85" s="94" t="s">
        <v>45</v>
      </c>
      <c r="C85" s="19"/>
      <c r="D85" s="21"/>
      <c r="E85" s="22"/>
      <c r="F85" s="64"/>
      <c r="G85" s="10"/>
      <c r="H85" s="10"/>
      <c r="I85" s="10"/>
    </row>
    <row r="86" spans="2:9" ht="12.75">
      <c r="B86" s="93" t="s">
        <v>46</v>
      </c>
      <c r="C86" s="20">
        <v>45990</v>
      </c>
      <c r="D86" s="16">
        <v>3000</v>
      </c>
      <c r="E86" s="17">
        <v>0</v>
      </c>
      <c r="F86" s="64">
        <f>SUM((D86+E86)/C86*100)</f>
        <v>6.523157208088715</v>
      </c>
      <c r="G86" s="10"/>
      <c r="H86" s="10"/>
      <c r="I86" s="10"/>
    </row>
    <row r="87" spans="2:9" ht="12.75">
      <c r="B87" s="93" t="s">
        <v>47</v>
      </c>
      <c r="C87" s="15">
        <v>90110</v>
      </c>
      <c r="D87" s="16">
        <v>12000</v>
      </c>
      <c r="E87" s="17">
        <v>0</v>
      </c>
      <c r="F87" s="64">
        <f t="shared" si="5"/>
        <v>13.317056930418378</v>
      </c>
      <c r="G87" s="10"/>
      <c r="H87" s="10"/>
      <c r="I87" s="10"/>
    </row>
    <row r="88" spans="2:6" ht="12.75">
      <c r="B88" s="93" t="s">
        <v>48</v>
      </c>
      <c r="C88" s="15">
        <v>29660</v>
      </c>
      <c r="D88" s="16">
        <v>20000</v>
      </c>
      <c r="E88" s="17">
        <v>0</v>
      </c>
      <c r="F88" s="64">
        <f t="shared" si="5"/>
        <v>67.43088334457181</v>
      </c>
    </row>
    <row r="89" spans="2:6" ht="12.75">
      <c r="B89" s="93" t="s">
        <v>49</v>
      </c>
      <c r="C89" s="18">
        <v>28900</v>
      </c>
      <c r="D89" s="16">
        <v>13000</v>
      </c>
      <c r="E89" s="17">
        <v>0</v>
      </c>
      <c r="F89" s="64">
        <f t="shared" si="5"/>
        <v>44.982698961937714</v>
      </c>
    </row>
    <row r="90" spans="2:6" ht="12.75">
      <c r="B90" s="101" t="s">
        <v>84</v>
      </c>
      <c r="C90" s="12">
        <f>SUM(C86:C89)</f>
        <v>194660</v>
      </c>
      <c r="D90" s="21">
        <f>SUM(D86:D89)</f>
        <v>48000</v>
      </c>
      <c r="E90" s="22">
        <f>SUM(E86:E89)</f>
        <v>0</v>
      </c>
      <c r="F90" s="64">
        <f t="shared" si="5"/>
        <v>24.658378711599713</v>
      </c>
    </row>
    <row r="91" spans="2:6" ht="13.5">
      <c r="B91" s="94" t="s">
        <v>50</v>
      </c>
      <c r="C91" s="19"/>
      <c r="D91" s="13"/>
      <c r="E91" s="14"/>
      <c r="F91" s="64"/>
    </row>
    <row r="92" spans="2:6" ht="12.75">
      <c r="B92" s="93" t="s">
        <v>51</v>
      </c>
      <c r="C92" s="20">
        <v>35800</v>
      </c>
      <c r="D92" s="16">
        <v>3000</v>
      </c>
      <c r="E92" s="17">
        <v>0</v>
      </c>
      <c r="F92" s="64">
        <f t="shared" si="5"/>
        <v>8.379888268156424</v>
      </c>
    </row>
    <row r="93" spans="2:6" ht="12.75">
      <c r="B93" s="93" t="s">
        <v>52</v>
      </c>
      <c r="C93" s="15">
        <v>202770</v>
      </c>
      <c r="D93" s="16">
        <v>32000</v>
      </c>
      <c r="E93" s="17">
        <v>0</v>
      </c>
      <c r="F93" s="64">
        <f t="shared" si="5"/>
        <v>15.781427232825369</v>
      </c>
    </row>
    <row r="94" spans="2:6" ht="12.75">
      <c r="B94" s="93" t="s">
        <v>53</v>
      </c>
      <c r="C94" s="15">
        <v>39905</v>
      </c>
      <c r="D94" s="16">
        <v>4000</v>
      </c>
      <c r="E94" s="17">
        <v>0</v>
      </c>
      <c r="F94" s="64">
        <f t="shared" si="5"/>
        <v>10.023806540533768</v>
      </c>
    </row>
    <row r="95" spans="2:6" ht="12.75">
      <c r="B95" s="93" t="s">
        <v>54</v>
      </c>
      <c r="C95" s="18">
        <v>23680</v>
      </c>
      <c r="D95" s="16">
        <v>0</v>
      </c>
      <c r="E95" s="17">
        <v>0</v>
      </c>
      <c r="F95" s="64">
        <f t="shared" si="5"/>
        <v>0</v>
      </c>
    </row>
    <row r="96" spans="2:6" ht="12.75">
      <c r="B96" s="101" t="s">
        <v>84</v>
      </c>
      <c r="C96" s="12">
        <f>SUM(C92:C95)</f>
        <v>302155</v>
      </c>
      <c r="D96" s="21">
        <f>SUM(D92:D95)</f>
        <v>39000</v>
      </c>
      <c r="E96" s="22">
        <f>SUM(E92:E95)</f>
        <v>0</v>
      </c>
      <c r="F96" s="64">
        <f>SUM((D96+E96)/C96*100)</f>
        <v>12.907282686038624</v>
      </c>
    </row>
    <row r="97" spans="2:6" ht="12.75">
      <c r="B97" s="102" t="s">
        <v>79</v>
      </c>
      <c r="C97" s="12"/>
      <c r="D97" s="21">
        <v>22000</v>
      </c>
      <c r="E97" s="22"/>
      <c r="F97" s="64"/>
    </row>
    <row r="98" spans="2:6" ht="13.5" thickBot="1">
      <c r="B98" s="103" t="s">
        <v>55</v>
      </c>
      <c r="C98" s="89">
        <f>SUM(C74,C79,C84,C90,C96)</f>
        <v>1022880</v>
      </c>
      <c r="D98" s="86">
        <f>SUM(D74,D79,D84,D90,D96,D97)</f>
        <v>227000</v>
      </c>
      <c r="E98" s="87">
        <f>SUM(E74,E79,E84,E90,E96)</f>
        <v>0</v>
      </c>
      <c r="F98" s="98">
        <f>SUM((D98+E98)/C98*100)</f>
        <v>22.19224151415611</v>
      </c>
    </row>
    <row r="100" ht="16.5" customHeight="1"/>
    <row r="101" spans="2:6" ht="18" customHeight="1" thickBot="1">
      <c r="B101" s="146" t="s">
        <v>93</v>
      </c>
      <c r="C101" s="146"/>
      <c r="D101" s="146"/>
      <c r="E101" s="146"/>
      <c r="F101" s="146"/>
    </row>
    <row r="102" spans="2:6" ht="13.5" customHeight="1" thickBot="1">
      <c r="B102" s="152"/>
      <c r="C102" s="154" t="s">
        <v>98</v>
      </c>
      <c r="D102" s="156" t="s">
        <v>103</v>
      </c>
      <c r="E102" s="156"/>
      <c r="F102" s="157"/>
    </row>
    <row r="103" spans="2:6" ht="47.25" customHeight="1" thickBot="1">
      <c r="B103" s="153"/>
      <c r="C103" s="155"/>
      <c r="D103" s="65" t="s">
        <v>107</v>
      </c>
      <c r="E103" s="36" t="s">
        <v>138</v>
      </c>
      <c r="F103" s="37" t="s">
        <v>69</v>
      </c>
    </row>
    <row r="104" spans="2:6" ht="15" customHeight="1">
      <c r="B104" s="55" t="s">
        <v>80</v>
      </c>
      <c r="C104" s="56">
        <f>C43</f>
        <v>2110811</v>
      </c>
      <c r="D104" s="57">
        <v>425000</v>
      </c>
      <c r="E104" s="58">
        <v>915000</v>
      </c>
      <c r="F104" s="63">
        <f>SUM((D104+E104)/C104*100)</f>
        <v>63.4827087787585</v>
      </c>
    </row>
    <row r="105" spans="2:6" ht="15" customHeight="1">
      <c r="B105" s="59" t="s">
        <v>78</v>
      </c>
      <c r="C105" s="12">
        <v>519630</v>
      </c>
      <c r="D105" s="21">
        <v>60000</v>
      </c>
      <c r="E105" s="23">
        <v>0</v>
      </c>
      <c r="F105" s="64">
        <f>SUM((D105+E105)/C105*100)</f>
        <v>11.546677443565615</v>
      </c>
    </row>
    <row r="106" spans="2:6" ht="15" customHeight="1">
      <c r="B106" s="59" t="s">
        <v>81</v>
      </c>
      <c r="C106" s="12">
        <v>1022880</v>
      </c>
      <c r="D106" s="21">
        <v>230000</v>
      </c>
      <c r="E106" s="23">
        <v>0</v>
      </c>
      <c r="F106" s="64">
        <f>SUM((D106+E106)/C106*100)</f>
        <v>22.485531049585482</v>
      </c>
    </row>
    <row r="107" spans="2:8" ht="20.25" customHeight="1" thickBot="1">
      <c r="B107" s="104" t="s">
        <v>55</v>
      </c>
      <c r="C107" s="89">
        <f>SUM(C104:C106)</f>
        <v>3653321</v>
      </c>
      <c r="D107" s="86">
        <f>SUM(D104:D106)</f>
        <v>715000</v>
      </c>
      <c r="E107" s="87">
        <f>SUM(E104:E106)</f>
        <v>915000</v>
      </c>
      <c r="F107" s="88"/>
      <c r="H107" s="24">
        <v>7309266</v>
      </c>
    </row>
    <row r="108" ht="20.25" customHeight="1"/>
    <row r="109" spans="2:6" ht="18" customHeight="1" thickBot="1">
      <c r="B109" s="151" t="s">
        <v>108</v>
      </c>
      <c r="C109" s="151"/>
      <c r="D109" s="151"/>
      <c r="E109" s="151"/>
      <c r="F109" s="151"/>
    </row>
    <row r="110" spans="2:6" ht="17.25" customHeight="1">
      <c r="B110" s="135" t="s">
        <v>82</v>
      </c>
      <c r="C110" s="136"/>
      <c r="D110" s="137">
        <f>SUM(D107,E107)</f>
        <v>1630000</v>
      </c>
      <c r="E110" s="137"/>
      <c r="F110" s="84" t="s">
        <v>124</v>
      </c>
    </row>
    <row r="111" spans="2:6" ht="17.25" customHeight="1">
      <c r="B111" s="138" t="s">
        <v>109</v>
      </c>
      <c r="C111" s="139"/>
      <c r="D111" s="140">
        <v>30000</v>
      </c>
      <c r="E111" s="141"/>
      <c r="F111" s="83" t="s">
        <v>125</v>
      </c>
    </row>
    <row r="112" spans="2:6" ht="28.5" customHeight="1">
      <c r="B112" s="144" t="s">
        <v>73</v>
      </c>
      <c r="C112" s="145"/>
      <c r="D112" s="142" t="s">
        <v>110</v>
      </c>
      <c r="E112" s="143"/>
      <c r="F112" s="40" t="s">
        <v>112</v>
      </c>
    </row>
    <row r="113" spans="2:6" ht="17.25" customHeight="1">
      <c r="B113" s="132" t="s">
        <v>111</v>
      </c>
      <c r="C113" s="133"/>
      <c r="D113" s="134">
        <v>400000</v>
      </c>
      <c r="E113" s="134"/>
      <c r="F113" s="53" t="s">
        <v>128</v>
      </c>
    </row>
    <row r="114" spans="2:6" ht="25.5" customHeight="1" thickBot="1">
      <c r="B114" s="147" t="s">
        <v>70</v>
      </c>
      <c r="C114" s="148"/>
      <c r="D114" s="149">
        <v>2100000</v>
      </c>
      <c r="E114" s="150"/>
      <c r="F114" s="128" t="s">
        <v>116</v>
      </c>
    </row>
  </sheetData>
  <sheetProtection/>
  <mergeCells count="25">
    <mergeCell ref="B4:B5"/>
    <mergeCell ref="C4:C5"/>
    <mergeCell ref="D4:F4"/>
    <mergeCell ref="B65:B66"/>
    <mergeCell ref="C65:C66"/>
    <mergeCell ref="D65:F65"/>
    <mergeCell ref="B46:B47"/>
    <mergeCell ref="D46:F46"/>
    <mergeCell ref="C46:C47"/>
    <mergeCell ref="B114:C114"/>
    <mergeCell ref="D114:E114"/>
    <mergeCell ref="B109:F109"/>
    <mergeCell ref="B102:B103"/>
    <mergeCell ref="C102:C103"/>
    <mergeCell ref="D102:F102"/>
    <mergeCell ref="B1:F2"/>
    <mergeCell ref="B113:C113"/>
    <mergeCell ref="D113:E113"/>
    <mergeCell ref="B110:C110"/>
    <mergeCell ref="D110:E110"/>
    <mergeCell ref="B111:C111"/>
    <mergeCell ref="D111:E111"/>
    <mergeCell ref="D112:E112"/>
    <mergeCell ref="B112:C112"/>
    <mergeCell ref="B101:F101"/>
  </mergeCells>
  <printOptions/>
  <pageMargins left="0" right="0" top="0" bottom="0.25" header="0" footer="0.25"/>
  <pageSetup horizontalDpi="600" verticalDpi="600" orientation="portrait" paperSize="9" scale="70" r:id="rId2"/>
  <rowBreaks count="1" manualBreakCount="1">
    <brk id="6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SheetLayoutView="100" workbookViewId="0" topLeftCell="A1">
      <selection activeCell="D44" sqref="D44"/>
    </sheetView>
  </sheetViews>
  <sheetFormatPr defaultColWidth="9.140625" defaultRowHeight="12.75"/>
  <cols>
    <col min="1" max="1" width="8.00390625" style="0" customWidth="1"/>
    <col min="2" max="2" width="21.28125" style="0" customWidth="1"/>
    <col min="3" max="3" width="32.28125" style="0" customWidth="1"/>
    <col min="4" max="4" width="19.00390625" style="0" customWidth="1"/>
    <col min="5" max="5" width="18.00390625" style="0" customWidth="1"/>
    <col min="6" max="6" width="20.00390625" style="0" customWidth="1"/>
  </cols>
  <sheetData>
    <row r="1" spans="2:6" ht="15.75" customHeight="1">
      <c r="B1" s="158" t="s">
        <v>122</v>
      </c>
      <c r="C1" s="158"/>
      <c r="D1" s="158"/>
      <c r="E1" s="158"/>
      <c r="F1" s="158"/>
    </row>
    <row r="2" spans="2:6" ht="16.5" customHeight="1" thickBot="1">
      <c r="B2" s="159"/>
      <c r="C2" s="159"/>
      <c r="D2" s="159"/>
      <c r="E2" s="159"/>
      <c r="F2" s="159"/>
    </row>
    <row r="3" spans="2:6" ht="17.25" customHeight="1" thickBot="1">
      <c r="B3" s="152" t="s">
        <v>68</v>
      </c>
      <c r="C3" s="154" t="s">
        <v>99</v>
      </c>
      <c r="D3" s="156" t="s">
        <v>103</v>
      </c>
      <c r="E3" s="156"/>
      <c r="F3" s="157"/>
    </row>
    <row r="4" spans="2:6" ht="45.75" customHeight="1" thickBot="1">
      <c r="B4" s="153"/>
      <c r="C4" s="155"/>
      <c r="D4" s="65" t="s">
        <v>105</v>
      </c>
      <c r="E4" s="36" t="s">
        <v>134</v>
      </c>
      <c r="F4" s="37" t="s">
        <v>69</v>
      </c>
    </row>
    <row r="5" spans="2:6" ht="17.25" customHeight="1">
      <c r="B5" s="44" t="s">
        <v>59</v>
      </c>
      <c r="C5" s="46"/>
      <c r="D5" s="47"/>
      <c r="E5" s="48"/>
      <c r="F5" s="49"/>
    </row>
    <row r="6" spans="2:6" ht="12.75">
      <c r="B6" s="38" t="s">
        <v>5</v>
      </c>
      <c r="C6" s="29">
        <v>235975</v>
      </c>
      <c r="D6" s="30">
        <f>'By District'!D74</f>
        <v>45000</v>
      </c>
      <c r="E6" s="31">
        <f>'By District'!E74</f>
        <v>0</v>
      </c>
      <c r="F6" s="39">
        <f>((D6+E6)/C6)*100</f>
        <v>19.069816717872655</v>
      </c>
    </row>
    <row r="7" spans="2:6" ht="12.75">
      <c r="B7" s="38" t="s">
        <v>38</v>
      </c>
      <c r="C7" s="29">
        <v>99635</v>
      </c>
      <c r="D7" s="30">
        <v>20000</v>
      </c>
      <c r="E7" s="32">
        <f>'By District'!E79</f>
        <v>0</v>
      </c>
      <c r="F7" s="39">
        <f>((D7+E7)/C7)*100</f>
        <v>20.073267426105286</v>
      </c>
    </row>
    <row r="8" spans="2:6" ht="12.75">
      <c r="B8" s="38" t="s">
        <v>42</v>
      </c>
      <c r="C8" s="29">
        <v>190455</v>
      </c>
      <c r="D8" s="30">
        <v>55000</v>
      </c>
      <c r="E8" s="32">
        <f>'By District'!E84</f>
        <v>0</v>
      </c>
      <c r="F8" s="39">
        <f>((D8+E8)/C8)*100</f>
        <v>28.878212701163005</v>
      </c>
    </row>
    <row r="9" spans="2:6" ht="12.75">
      <c r="B9" s="38" t="s">
        <v>45</v>
      </c>
      <c r="C9" s="29">
        <v>194660</v>
      </c>
      <c r="D9" s="30">
        <v>50000</v>
      </c>
      <c r="E9" s="32">
        <f>'By District'!E90</f>
        <v>0</v>
      </c>
      <c r="F9" s="39">
        <f>((D9+E9)/C9)*100</f>
        <v>25.685811157916365</v>
      </c>
    </row>
    <row r="10" spans="2:6" ht="12.75">
      <c r="B10" s="38" t="s">
        <v>50</v>
      </c>
      <c r="C10" s="29">
        <v>302155</v>
      </c>
      <c r="D10" s="30">
        <v>40000</v>
      </c>
      <c r="E10" s="32">
        <f>'By District'!E96</f>
        <v>0</v>
      </c>
      <c r="F10" s="39">
        <f>((D10+E10)/C10)*100</f>
        <v>13.238238652347306</v>
      </c>
    </row>
    <row r="11" spans="2:6" ht="12.75">
      <c r="B11" s="38" t="s">
        <v>71</v>
      </c>
      <c r="C11" s="33"/>
      <c r="D11" s="30">
        <v>20000</v>
      </c>
      <c r="E11" s="34"/>
      <c r="F11" s="40"/>
    </row>
    <row r="12" spans="2:6" ht="13.5">
      <c r="B12" s="129" t="s">
        <v>84</v>
      </c>
      <c r="C12" s="6">
        <f>SUM(C6:C10)</f>
        <v>1022880</v>
      </c>
      <c r="D12" s="9">
        <f>SUM(D6:D11)</f>
        <v>230000</v>
      </c>
      <c r="E12" s="7">
        <f>SUM(E6:E11)</f>
        <v>0</v>
      </c>
      <c r="F12" s="40">
        <f>((D12+E12)/C12)*100</f>
        <v>22.485531049585482</v>
      </c>
    </row>
    <row r="13" spans="2:6" ht="20.25" customHeight="1">
      <c r="B13" s="41" t="s">
        <v>60</v>
      </c>
      <c r="C13" s="2"/>
      <c r="D13" s="8"/>
      <c r="E13" s="3"/>
      <c r="F13" s="39"/>
    </row>
    <row r="14" spans="2:6" ht="12.75">
      <c r="B14" s="38" t="s">
        <v>10</v>
      </c>
      <c r="C14" s="29">
        <v>319735</v>
      </c>
      <c r="D14" s="30">
        <v>40000</v>
      </c>
      <c r="E14" s="32">
        <v>0</v>
      </c>
      <c r="F14" s="39">
        <f>((D14+E14)/C14)*100</f>
        <v>12.510360141992589</v>
      </c>
    </row>
    <row r="15" spans="2:6" ht="12.75">
      <c r="B15" s="38" t="s">
        <v>32</v>
      </c>
      <c r="C15" s="29">
        <v>199895</v>
      </c>
      <c r="D15" s="30">
        <v>20000</v>
      </c>
      <c r="E15" s="32">
        <v>0</v>
      </c>
      <c r="F15" s="39">
        <f>((D15+E15)/C15)*100</f>
        <v>10.005252757697791</v>
      </c>
    </row>
    <row r="16" spans="2:6" ht="13.5">
      <c r="B16" s="129" t="s">
        <v>84</v>
      </c>
      <c r="C16" s="6">
        <f>SUM(C14:C15)</f>
        <v>519630</v>
      </c>
      <c r="D16" s="9">
        <f>SUM(D14:D15)</f>
        <v>60000</v>
      </c>
      <c r="E16" s="7">
        <f>SUM(E14:E15)</f>
        <v>0</v>
      </c>
      <c r="F16" s="40">
        <f>((D16+E16)/C16)*100</f>
        <v>11.546677443565615</v>
      </c>
    </row>
    <row r="17" spans="2:6" ht="17.25" customHeight="1">
      <c r="B17" s="41" t="s">
        <v>61</v>
      </c>
      <c r="C17" s="2"/>
      <c r="D17" s="8"/>
      <c r="E17" s="3"/>
      <c r="F17" s="39"/>
    </row>
    <row r="18" spans="2:6" ht="12.75">
      <c r="B18" s="38" t="s">
        <v>0</v>
      </c>
      <c r="C18" s="29">
        <v>225450</v>
      </c>
      <c r="D18" s="30">
        <v>45000</v>
      </c>
      <c r="E18" s="35">
        <v>105000</v>
      </c>
      <c r="F18" s="39">
        <f aca="true" t="shared" si="0" ref="F18:F24">((D18+E18)/C18)*100</f>
        <v>66.53359946773121</v>
      </c>
    </row>
    <row r="19" spans="2:6" ht="12.75">
      <c r="B19" s="38" t="s">
        <v>63</v>
      </c>
      <c r="C19" s="29">
        <v>655686</v>
      </c>
      <c r="D19" s="30">
        <v>135000</v>
      </c>
      <c r="E19" s="35">
        <v>395000</v>
      </c>
      <c r="F19" s="39">
        <f t="shared" si="0"/>
        <v>80.83137355380472</v>
      </c>
    </row>
    <row r="20" spans="2:6" ht="12.75">
      <c r="B20" s="38" t="s">
        <v>16</v>
      </c>
      <c r="C20" s="29">
        <v>375280</v>
      </c>
      <c r="D20" s="30">
        <v>80000</v>
      </c>
      <c r="E20" s="32">
        <v>180000</v>
      </c>
      <c r="F20" s="39">
        <f t="shared" si="0"/>
        <v>69.28160306970796</v>
      </c>
    </row>
    <row r="21" spans="2:6" ht="12.75">
      <c r="B21" s="38" t="s">
        <v>74</v>
      </c>
      <c r="C21" s="29">
        <v>280880</v>
      </c>
      <c r="D21" s="30">
        <v>55000</v>
      </c>
      <c r="E21" s="32">
        <v>0</v>
      </c>
      <c r="F21" s="39">
        <f t="shared" si="0"/>
        <v>19.581315864426088</v>
      </c>
    </row>
    <row r="22" spans="2:6" ht="12.75">
      <c r="B22" s="38" t="s">
        <v>23</v>
      </c>
      <c r="C22" s="29">
        <v>329240</v>
      </c>
      <c r="D22" s="30">
        <v>60000</v>
      </c>
      <c r="E22" s="32">
        <v>115000</v>
      </c>
      <c r="F22" s="39">
        <f t="shared" si="0"/>
        <v>53.15271534442959</v>
      </c>
    </row>
    <row r="23" spans="2:6" ht="12.75">
      <c r="B23" s="38" t="s">
        <v>28</v>
      </c>
      <c r="C23" s="29">
        <v>244275</v>
      </c>
      <c r="D23" s="30">
        <v>50000</v>
      </c>
      <c r="E23" s="32">
        <v>120000</v>
      </c>
      <c r="F23" s="39">
        <f t="shared" si="0"/>
        <v>69.59369562992529</v>
      </c>
    </row>
    <row r="24" spans="2:6" ht="13.5">
      <c r="B24" s="129" t="s">
        <v>84</v>
      </c>
      <c r="C24" s="6">
        <f>SUM(C18:C23)</f>
        <v>2110811</v>
      </c>
      <c r="D24" s="9">
        <f>SUM(D18:D23)</f>
        <v>425000</v>
      </c>
      <c r="E24" s="7">
        <f>SUM(E18:E23)</f>
        <v>915000</v>
      </c>
      <c r="F24" s="40">
        <f t="shared" si="0"/>
        <v>63.4827087787585</v>
      </c>
    </row>
    <row r="25" spans="2:6" ht="27" customHeight="1" thickBot="1">
      <c r="B25" s="130" t="s">
        <v>55</v>
      </c>
      <c r="C25" s="50">
        <f>SUM(C12,C16,C24)</f>
        <v>3653321</v>
      </c>
      <c r="D25" s="51">
        <f>SUM(D12,D16,D24)</f>
        <v>715000</v>
      </c>
      <c r="E25" s="52">
        <f>SUM(E12,E16,E24)</f>
        <v>915000</v>
      </c>
      <c r="F25" s="43">
        <f>((D25+E25)/C25)*100</f>
        <v>44.6169389440457</v>
      </c>
    </row>
    <row r="26" ht="20.25" customHeight="1"/>
    <row r="27" spans="2:6" ht="20.25" customHeight="1" thickBot="1">
      <c r="B27" s="151" t="s">
        <v>104</v>
      </c>
      <c r="C27" s="151"/>
      <c r="D27" s="151"/>
      <c r="E27" s="151"/>
      <c r="F27" s="151"/>
    </row>
    <row r="28" spans="2:6" ht="24" customHeight="1">
      <c r="B28" s="135" t="s">
        <v>82</v>
      </c>
      <c r="C28" s="136"/>
      <c r="D28" s="137">
        <f>SUM(D25,E25)</f>
        <v>1630000</v>
      </c>
      <c r="E28" s="137"/>
      <c r="F28" s="84" t="s">
        <v>126</v>
      </c>
    </row>
    <row r="29" spans="2:6" ht="18.75" customHeight="1">
      <c r="B29" s="160" t="s">
        <v>113</v>
      </c>
      <c r="C29" s="161"/>
      <c r="D29" s="140">
        <v>30000</v>
      </c>
      <c r="E29" s="141"/>
      <c r="F29" s="42" t="s">
        <v>127</v>
      </c>
    </row>
    <row r="30" spans="2:6" ht="28.5" customHeight="1">
      <c r="B30" s="144" t="s">
        <v>73</v>
      </c>
      <c r="C30" s="145"/>
      <c r="D30" s="142" t="s">
        <v>114</v>
      </c>
      <c r="E30" s="143"/>
      <c r="F30" s="40" t="s">
        <v>121</v>
      </c>
    </row>
    <row r="31" spans="2:6" ht="18.75" customHeight="1">
      <c r="B31" s="132" t="s">
        <v>115</v>
      </c>
      <c r="C31" s="133"/>
      <c r="D31" s="134">
        <v>400000</v>
      </c>
      <c r="E31" s="134"/>
      <c r="F31" s="53" t="s">
        <v>129</v>
      </c>
    </row>
    <row r="32" spans="2:6" ht="25.5" customHeight="1" thickBot="1">
      <c r="B32" s="147" t="s">
        <v>70</v>
      </c>
      <c r="C32" s="148"/>
      <c r="D32" s="149">
        <v>2100000</v>
      </c>
      <c r="E32" s="150"/>
      <c r="F32" s="128" t="s">
        <v>132</v>
      </c>
    </row>
  </sheetData>
  <mergeCells count="15">
    <mergeCell ref="B30:C30"/>
    <mergeCell ref="B27:F27"/>
    <mergeCell ref="D3:F3"/>
    <mergeCell ref="C3:C4"/>
    <mergeCell ref="B3:B4"/>
    <mergeCell ref="B1:F2"/>
    <mergeCell ref="B32:C32"/>
    <mergeCell ref="D32:E32"/>
    <mergeCell ref="B28:C28"/>
    <mergeCell ref="D28:E28"/>
    <mergeCell ref="D29:E29"/>
    <mergeCell ref="B31:C31"/>
    <mergeCell ref="D31:E31"/>
    <mergeCell ref="B29:C29"/>
    <mergeCell ref="D30:E3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6" r:id="rId2"/>
  <colBreaks count="1" manualBreakCount="1">
    <brk id="6" max="4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7"/>
  <sheetViews>
    <sheetView view="pageBreakPreview" zoomScaleSheetLayoutView="100" workbookViewId="0" topLeftCell="A43">
      <selection activeCell="G21" sqref="G21"/>
    </sheetView>
  </sheetViews>
  <sheetFormatPr defaultColWidth="9.140625" defaultRowHeight="12.75"/>
  <cols>
    <col min="1" max="1" width="9.57421875" style="0" customWidth="1"/>
    <col min="2" max="2" width="22.421875" style="1" customWidth="1"/>
    <col min="3" max="3" width="20.421875" style="1" customWidth="1"/>
    <col min="4" max="4" width="17.57421875" style="1" customWidth="1"/>
    <col min="5" max="5" width="16.8515625" style="1" customWidth="1"/>
    <col min="6" max="6" width="22.28125" style="1" customWidth="1"/>
  </cols>
  <sheetData>
    <row r="1" spans="2:6" ht="20.25" customHeight="1">
      <c r="B1" s="131" t="s">
        <v>133</v>
      </c>
      <c r="C1" s="131"/>
      <c r="D1" s="131"/>
      <c r="E1" s="131"/>
      <c r="F1" s="131"/>
    </row>
    <row r="2" spans="2:6" ht="13.5" customHeight="1" thickBot="1">
      <c r="B2" s="159"/>
      <c r="C2" s="159"/>
      <c r="D2" s="159"/>
      <c r="E2" s="159"/>
      <c r="F2" s="159"/>
    </row>
    <row r="3" spans="2:6" ht="13.5" customHeight="1" thickBot="1">
      <c r="B3" s="152" t="s">
        <v>95</v>
      </c>
      <c r="C3" s="154" t="s">
        <v>100</v>
      </c>
      <c r="D3" s="156" t="s">
        <v>103</v>
      </c>
      <c r="E3" s="156"/>
      <c r="F3" s="157"/>
    </row>
    <row r="4" spans="2:6" ht="48.75" customHeight="1" thickBot="1">
      <c r="B4" s="153"/>
      <c r="C4" s="155"/>
      <c r="D4" s="65" t="s">
        <v>105</v>
      </c>
      <c r="E4" s="36" t="s">
        <v>137</v>
      </c>
      <c r="F4" s="37" t="s">
        <v>69</v>
      </c>
    </row>
    <row r="5" spans="2:6" ht="12.75">
      <c r="B5" s="75" t="s">
        <v>0</v>
      </c>
      <c r="C5" s="106"/>
      <c r="D5" s="107"/>
      <c r="E5" s="108"/>
      <c r="F5" s="109"/>
    </row>
    <row r="6" spans="2:6" ht="12.75">
      <c r="B6" s="79" t="s">
        <v>142</v>
      </c>
      <c r="C6" s="110">
        <v>137678.5</v>
      </c>
      <c r="D6" s="111">
        <v>41000</v>
      </c>
      <c r="E6" s="112">
        <v>86000</v>
      </c>
      <c r="F6" s="113">
        <f>(D6+E6)/C6*100</f>
        <v>92.24388702665993</v>
      </c>
    </row>
    <row r="7" spans="2:6" ht="12.75">
      <c r="B7" s="79" t="s">
        <v>143</v>
      </c>
      <c r="C7" s="110">
        <v>14863</v>
      </c>
      <c r="D7" s="111">
        <v>2000</v>
      </c>
      <c r="E7" s="112">
        <v>10000</v>
      </c>
      <c r="F7" s="113">
        <f>(D7+E7)/C7*100</f>
        <v>80.73740160129181</v>
      </c>
    </row>
    <row r="8" spans="2:6" ht="12.75">
      <c r="B8" s="79" t="s">
        <v>147</v>
      </c>
      <c r="C8" s="66">
        <v>72908.5</v>
      </c>
      <c r="D8" s="111">
        <v>4000</v>
      </c>
      <c r="E8" s="112">
        <v>9000</v>
      </c>
      <c r="F8" s="113">
        <f>(D8+E8)/C8*100</f>
        <v>17.83056845223808</v>
      </c>
    </row>
    <row r="9" spans="2:6" ht="12.75">
      <c r="B9" s="105" t="s">
        <v>84</v>
      </c>
      <c r="C9" s="67"/>
      <c r="D9" s="68">
        <f>SUM(D6:D8)</f>
        <v>47000</v>
      </c>
      <c r="E9" s="69">
        <f>SUM(E6:E8)</f>
        <v>105000</v>
      </c>
      <c r="F9" s="113"/>
    </row>
    <row r="10" spans="2:6" ht="12.75">
      <c r="B10" s="79"/>
      <c r="C10" s="110"/>
      <c r="D10" s="68"/>
      <c r="E10" s="69"/>
      <c r="F10" s="113"/>
    </row>
    <row r="11" spans="2:6" ht="12.75">
      <c r="B11" s="76" t="s">
        <v>63</v>
      </c>
      <c r="C11" s="110"/>
      <c r="D11" s="114"/>
      <c r="E11" s="115"/>
      <c r="F11" s="113"/>
    </row>
    <row r="12" spans="2:6" ht="12.75">
      <c r="B12" s="79" t="s">
        <v>83</v>
      </c>
      <c r="C12" s="110">
        <v>207189.5</v>
      </c>
      <c r="D12" s="111">
        <v>60000</v>
      </c>
      <c r="E12" s="112">
        <v>130000</v>
      </c>
      <c r="F12" s="113">
        <f>(D12+E12)/C12*100</f>
        <v>91.70348883510023</v>
      </c>
    </row>
    <row r="13" spans="2:6" ht="12.75">
      <c r="B13" s="79" t="s">
        <v>143</v>
      </c>
      <c r="C13" s="66">
        <v>343559.5</v>
      </c>
      <c r="D13" s="111">
        <v>60000</v>
      </c>
      <c r="E13" s="112">
        <v>240000</v>
      </c>
      <c r="F13" s="113">
        <f>(D13+E13)/C13*100</f>
        <v>87.32111904924766</v>
      </c>
    </row>
    <row r="14" spans="2:6" ht="12.75">
      <c r="B14" s="79" t="s">
        <v>144</v>
      </c>
      <c r="C14" s="110">
        <v>46429.28</v>
      </c>
      <c r="D14" s="111">
        <v>3000</v>
      </c>
      <c r="E14" s="112">
        <v>5000</v>
      </c>
      <c r="F14" s="113">
        <f>(D14+E14)/C14*100</f>
        <v>17.23050626673513</v>
      </c>
    </row>
    <row r="15" spans="2:6" ht="12.75">
      <c r="B15" s="116" t="s">
        <v>85</v>
      </c>
      <c r="C15" s="110">
        <v>36586.02</v>
      </c>
      <c r="D15" s="111">
        <v>10000</v>
      </c>
      <c r="E15" s="112">
        <v>21000</v>
      </c>
      <c r="F15" s="113">
        <f>(D15+E15)/C15*100</f>
        <v>84.73181832842162</v>
      </c>
    </row>
    <row r="16" spans="2:6" ht="12.75">
      <c r="B16" s="117" t="s">
        <v>84</v>
      </c>
      <c r="C16" s="110"/>
      <c r="D16" s="70">
        <f>SUM(D12:D15)</f>
        <v>133000</v>
      </c>
      <c r="E16" s="69">
        <f>SUM(E12:E15)</f>
        <v>396000</v>
      </c>
      <c r="F16" s="113"/>
    </row>
    <row r="17" spans="2:6" ht="12.75">
      <c r="B17" s="116"/>
      <c r="C17" s="66"/>
      <c r="D17" s="70"/>
      <c r="E17" s="69"/>
      <c r="F17" s="113"/>
    </row>
    <row r="18" spans="2:6" ht="12.75">
      <c r="B18" s="76" t="s">
        <v>16</v>
      </c>
      <c r="C18" s="110"/>
      <c r="D18" s="118"/>
      <c r="E18" s="119"/>
      <c r="F18" s="113"/>
    </row>
    <row r="19" spans="2:6" ht="12.75">
      <c r="B19" s="79" t="s">
        <v>142</v>
      </c>
      <c r="C19" s="110">
        <v>45342.5</v>
      </c>
      <c r="D19" s="111">
        <v>2000</v>
      </c>
      <c r="E19" s="112">
        <v>41000</v>
      </c>
      <c r="F19" s="113">
        <f>(D19+E19)/C19*100</f>
        <v>94.83376523129515</v>
      </c>
    </row>
    <row r="20" spans="2:6" ht="12.75">
      <c r="B20" s="79" t="s">
        <v>143</v>
      </c>
      <c r="C20" s="110">
        <v>23055</v>
      </c>
      <c r="D20" s="111">
        <v>4000</v>
      </c>
      <c r="E20" s="112">
        <v>16000</v>
      </c>
      <c r="F20" s="113">
        <f>(D20+E20)/C20*100</f>
        <v>86.74907829104316</v>
      </c>
    </row>
    <row r="21" spans="2:6" ht="12.75">
      <c r="B21" s="79" t="s">
        <v>144</v>
      </c>
      <c r="C21" s="66">
        <v>111441</v>
      </c>
      <c r="D21" s="111">
        <v>38000</v>
      </c>
      <c r="E21" s="112">
        <v>28000</v>
      </c>
      <c r="F21" s="113">
        <f>(D21+E21)/C21*100</f>
        <v>59.22416345869115</v>
      </c>
    </row>
    <row r="22" spans="2:6" ht="12.75">
      <c r="B22" s="116" t="s">
        <v>86</v>
      </c>
      <c r="C22" s="110">
        <v>125015.75</v>
      </c>
      <c r="D22" s="111">
        <v>31000</v>
      </c>
      <c r="E22" s="112">
        <v>75000</v>
      </c>
      <c r="F22" s="113">
        <f>(D22+E22)/C22*100</f>
        <v>84.78931654611519</v>
      </c>
    </row>
    <row r="23" spans="2:6" ht="12.75">
      <c r="B23" s="116" t="s">
        <v>87</v>
      </c>
      <c r="C23" s="110">
        <v>33144.75</v>
      </c>
      <c r="D23" s="111">
        <v>6000</v>
      </c>
      <c r="E23" s="112">
        <v>20000</v>
      </c>
      <c r="F23" s="113">
        <f>(D23+E23)/C23*100</f>
        <v>78.44379577459478</v>
      </c>
    </row>
    <row r="24" spans="2:6" ht="12.75">
      <c r="B24" s="117" t="s">
        <v>84</v>
      </c>
      <c r="C24" s="110"/>
      <c r="D24" s="70">
        <f>SUM(D19:D23)</f>
        <v>81000</v>
      </c>
      <c r="E24" s="69">
        <f>SUM(E19:E23)</f>
        <v>180000</v>
      </c>
      <c r="F24" s="113"/>
    </row>
    <row r="25" spans="2:6" ht="12.75">
      <c r="B25" s="116"/>
      <c r="C25" s="66"/>
      <c r="D25" s="70"/>
      <c r="E25" s="69"/>
      <c r="F25" s="113"/>
    </row>
    <row r="26" spans="2:6" ht="12.75">
      <c r="B26" s="76" t="s">
        <v>74</v>
      </c>
      <c r="C26" s="110"/>
      <c r="D26" s="70"/>
      <c r="E26" s="69"/>
      <c r="F26" s="113"/>
    </row>
    <row r="27" spans="2:6" ht="12.75">
      <c r="B27" s="79" t="s">
        <v>142</v>
      </c>
      <c r="C27" s="110">
        <v>136759.6</v>
      </c>
      <c r="D27" s="111">
        <v>48000</v>
      </c>
      <c r="E27" s="112">
        <v>0</v>
      </c>
      <c r="F27" s="113">
        <f>(D27+E27)/C27*100</f>
        <v>35.09808452203721</v>
      </c>
    </row>
    <row r="28" spans="2:6" ht="12.75">
      <c r="B28" s="79" t="s">
        <v>88</v>
      </c>
      <c r="C28" s="110">
        <v>32441</v>
      </c>
      <c r="D28" s="111">
        <v>6000</v>
      </c>
      <c r="E28" s="112">
        <v>0</v>
      </c>
      <c r="F28" s="113">
        <f>(D28+E28)/C28*100</f>
        <v>18.49511420733023</v>
      </c>
    </row>
    <row r="29" spans="2:6" ht="12.75">
      <c r="B29" s="79" t="s">
        <v>144</v>
      </c>
      <c r="C29" s="66">
        <v>57768</v>
      </c>
      <c r="D29" s="111">
        <v>0</v>
      </c>
      <c r="E29" s="112">
        <v>0</v>
      </c>
      <c r="F29" s="113">
        <f>(D29+E29)/C29*100</f>
        <v>0</v>
      </c>
    </row>
    <row r="30" spans="2:6" ht="12.75">
      <c r="B30" s="116" t="s">
        <v>89</v>
      </c>
      <c r="C30" s="110">
        <v>32630</v>
      </c>
      <c r="D30" s="111">
        <v>0</v>
      </c>
      <c r="E30" s="112">
        <v>0</v>
      </c>
      <c r="F30" s="113">
        <f>(D30+E30)/C30*100</f>
        <v>0</v>
      </c>
    </row>
    <row r="31" spans="2:6" ht="12.75">
      <c r="B31" s="117" t="s">
        <v>84</v>
      </c>
      <c r="C31" s="110"/>
      <c r="D31" s="70">
        <f>SUM(D27:D30)</f>
        <v>54000</v>
      </c>
      <c r="E31" s="69">
        <f>SUM(E27:E30)</f>
        <v>0</v>
      </c>
      <c r="F31" s="113"/>
    </row>
    <row r="32" spans="2:6" ht="12.75">
      <c r="B32" s="116"/>
      <c r="C32" s="110"/>
      <c r="D32" s="70"/>
      <c r="E32" s="69"/>
      <c r="F32" s="113"/>
    </row>
    <row r="33" spans="2:6" ht="12.75">
      <c r="B33" s="76" t="s">
        <v>23</v>
      </c>
      <c r="C33" s="66"/>
      <c r="D33" s="71"/>
      <c r="E33" s="72"/>
      <c r="F33" s="113"/>
    </row>
    <row r="34" spans="2:6" ht="12.75">
      <c r="B34" s="79" t="s">
        <v>142</v>
      </c>
      <c r="C34" s="110">
        <v>25018.75</v>
      </c>
      <c r="D34" s="111">
        <v>8000</v>
      </c>
      <c r="E34" s="112">
        <v>16000</v>
      </c>
      <c r="F34" s="113">
        <f aca="true" t="shared" si="0" ref="F34:F39">(D34+E34)/C34*100</f>
        <v>95.92805395953036</v>
      </c>
    </row>
    <row r="35" spans="2:6" ht="12.75">
      <c r="B35" s="79" t="s">
        <v>145</v>
      </c>
      <c r="C35" s="110">
        <v>70434.45</v>
      </c>
      <c r="D35" s="111">
        <v>26000</v>
      </c>
      <c r="E35" s="112">
        <v>31000</v>
      </c>
      <c r="F35" s="113">
        <f t="shared" si="0"/>
        <v>80.9263080779363</v>
      </c>
    </row>
    <row r="36" spans="2:6" ht="12.75">
      <c r="B36" s="79" t="s">
        <v>144</v>
      </c>
      <c r="C36" s="110">
        <v>60495.6</v>
      </c>
      <c r="D36" s="111">
        <v>7000</v>
      </c>
      <c r="E36" s="112">
        <v>12000</v>
      </c>
      <c r="F36" s="113">
        <f t="shared" si="0"/>
        <v>31.407242840801647</v>
      </c>
    </row>
    <row r="37" spans="2:6" ht="12.75">
      <c r="B37" s="79" t="s">
        <v>85</v>
      </c>
      <c r="C37" s="66">
        <v>46967.95</v>
      </c>
      <c r="D37" s="111">
        <v>17000</v>
      </c>
      <c r="E37" s="112">
        <v>20000</v>
      </c>
      <c r="F37" s="113">
        <f t="shared" si="0"/>
        <v>78.77712354914362</v>
      </c>
    </row>
    <row r="38" spans="2:6" ht="12.75">
      <c r="B38" s="79" t="s">
        <v>141</v>
      </c>
      <c r="C38" s="110">
        <v>43903.25</v>
      </c>
      <c r="D38" s="111">
        <v>3000</v>
      </c>
      <c r="E38" s="112">
        <v>37000</v>
      </c>
      <c r="F38" s="113">
        <f t="shared" si="0"/>
        <v>91.10942811750839</v>
      </c>
    </row>
    <row r="39" spans="2:6" ht="12.75">
      <c r="B39" s="120" t="s">
        <v>146</v>
      </c>
      <c r="C39" s="110">
        <v>25156.25</v>
      </c>
      <c r="D39" s="111">
        <v>0</v>
      </c>
      <c r="E39" s="112">
        <v>0</v>
      </c>
      <c r="F39" s="113">
        <f t="shared" si="0"/>
        <v>0</v>
      </c>
    </row>
    <row r="40" spans="2:6" ht="12.75">
      <c r="B40" s="117" t="s">
        <v>84</v>
      </c>
      <c r="C40" s="110"/>
      <c r="D40" s="70">
        <f>SUM(D34:D39)</f>
        <v>61000</v>
      </c>
      <c r="E40" s="69">
        <f>SUM(E34:E39)</f>
        <v>116000</v>
      </c>
      <c r="F40" s="113"/>
    </row>
    <row r="41" spans="2:6" ht="12.75">
      <c r="B41" s="116"/>
      <c r="C41" s="66"/>
      <c r="D41" s="70"/>
      <c r="E41" s="69"/>
      <c r="F41" s="113"/>
    </row>
    <row r="42" spans="2:6" ht="12.75">
      <c r="B42" s="76" t="s">
        <v>28</v>
      </c>
      <c r="C42" s="110"/>
      <c r="D42" s="71"/>
      <c r="E42" s="72"/>
      <c r="F42" s="113"/>
    </row>
    <row r="43" spans="2:6" ht="12.75">
      <c r="B43" s="79" t="s">
        <v>142</v>
      </c>
      <c r="C43" s="110">
        <v>62182.75</v>
      </c>
      <c r="D43" s="111">
        <v>19000</v>
      </c>
      <c r="E43" s="112">
        <v>39000</v>
      </c>
      <c r="F43" s="113">
        <f aca="true" t="shared" si="1" ref="F43:F49">(D43+E43)/C43*100</f>
        <v>93.27345606297567</v>
      </c>
    </row>
    <row r="44" spans="2:6" ht="12.75">
      <c r="B44" s="79" t="s">
        <v>148</v>
      </c>
      <c r="C44" s="110">
        <v>10982</v>
      </c>
      <c r="D44" s="111">
        <v>3000</v>
      </c>
      <c r="E44" s="112">
        <v>6000</v>
      </c>
      <c r="F44" s="113">
        <f t="shared" si="1"/>
        <v>81.95228555818612</v>
      </c>
    </row>
    <row r="45" spans="2:6" ht="12.75">
      <c r="B45" s="79" t="s">
        <v>144</v>
      </c>
      <c r="C45" s="66">
        <v>30895</v>
      </c>
      <c r="D45" s="111">
        <v>3000</v>
      </c>
      <c r="E45" s="112">
        <v>8000</v>
      </c>
      <c r="F45" s="113">
        <f t="shared" si="1"/>
        <v>35.60446674219129</v>
      </c>
    </row>
    <row r="46" spans="2:6" ht="12.75">
      <c r="B46" s="79" t="s">
        <v>85</v>
      </c>
      <c r="C46" s="110">
        <v>20705.5</v>
      </c>
      <c r="D46" s="111">
        <v>12000</v>
      </c>
      <c r="E46" s="112">
        <v>0</v>
      </c>
      <c r="F46" s="113">
        <f t="shared" si="1"/>
        <v>57.955615657675494</v>
      </c>
    </row>
    <row r="47" spans="2:6" ht="12.75">
      <c r="B47" s="79" t="s">
        <v>141</v>
      </c>
      <c r="C47" s="110">
        <v>67188</v>
      </c>
      <c r="D47" s="111">
        <v>5000</v>
      </c>
      <c r="E47" s="112">
        <v>57000</v>
      </c>
      <c r="F47" s="113">
        <f t="shared" si="1"/>
        <v>92.2783830445913</v>
      </c>
    </row>
    <row r="48" spans="2:6" ht="12.75">
      <c r="B48" s="79" t="s">
        <v>87</v>
      </c>
      <c r="C48" s="110">
        <v>26380.5</v>
      </c>
      <c r="D48" s="111">
        <v>7000</v>
      </c>
      <c r="E48" s="112">
        <v>9000</v>
      </c>
      <c r="F48" s="113">
        <f t="shared" si="1"/>
        <v>60.65085953639999</v>
      </c>
    </row>
    <row r="49" spans="2:6" ht="12.75">
      <c r="B49" s="120" t="s">
        <v>146</v>
      </c>
      <c r="C49" s="66">
        <v>13727.5</v>
      </c>
      <c r="D49" s="111">
        <v>0</v>
      </c>
      <c r="E49" s="112">
        <v>0</v>
      </c>
      <c r="F49" s="113">
        <f t="shared" si="1"/>
        <v>0</v>
      </c>
    </row>
    <row r="50" spans="2:6" ht="12.75">
      <c r="B50" s="117" t="s">
        <v>84</v>
      </c>
      <c r="C50" s="110"/>
      <c r="D50" s="70">
        <f>SUM(D43:D49)</f>
        <v>49000</v>
      </c>
      <c r="E50" s="69">
        <f>SUM(E43:E49)</f>
        <v>119000</v>
      </c>
      <c r="F50" s="113"/>
    </row>
    <row r="51" spans="2:6" ht="13.5" thickBot="1">
      <c r="B51" s="121" t="s">
        <v>92</v>
      </c>
      <c r="C51" s="122"/>
      <c r="D51" s="80">
        <f>SUM(D9,D16,D24,D31,D40,D50)</f>
        <v>425000</v>
      </c>
      <c r="E51" s="81">
        <f>SUM(E9,E16,E24,E31,E40,E50)</f>
        <v>916000</v>
      </c>
      <c r="F51" s="113"/>
    </row>
    <row r="52" spans="3:5" ht="12.75">
      <c r="C52" s="73"/>
      <c r="D52" s="74"/>
      <c r="E52" s="74"/>
    </row>
    <row r="53" spans="2:6" ht="16.5" thickBot="1">
      <c r="B53" s="146" t="s">
        <v>94</v>
      </c>
      <c r="C53" s="146"/>
      <c r="D53" s="146"/>
      <c r="E53" s="146"/>
      <c r="F53" s="146"/>
    </row>
    <row r="54" spans="2:6" ht="15" customHeight="1" thickBot="1">
      <c r="B54" s="152" t="s">
        <v>102</v>
      </c>
      <c r="C54" s="154" t="s">
        <v>101</v>
      </c>
      <c r="D54" s="156" t="s">
        <v>103</v>
      </c>
      <c r="E54" s="156"/>
      <c r="F54" s="157"/>
    </row>
    <row r="55" spans="2:6" ht="49.5" customHeight="1" thickBot="1">
      <c r="B55" s="153"/>
      <c r="C55" s="155"/>
      <c r="D55" s="65" t="s">
        <v>107</v>
      </c>
      <c r="E55" s="36" t="s">
        <v>139</v>
      </c>
      <c r="F55" s="37" t="s">
        <v>69</v>
      </c>
    </row>
    <row r="56" spans="2:6" ht="12.75">
      <c r="B56" s="75" t="s">
        <v>90</v>
      </c>
      <c r="C56" s="123">
        <v>1077065.55</v>
      </c>
      <c r="D56" s="111">
        <v>275000</v>
      </c>
      <c r="E56" s="112">
        <f>SUM(E6,E7,E12,E13,E19,E20,E27,E34,E35,E43,E44)</f>
        <v>615000</v>
      </c>
      <c r="F56" s="113">
        <f>(D56+E56)/C56*100</f>
        <v>82.63192523426267</v>
      </c>
    </row>
    <row r="57" spans="2:6" ht="12.75">
      <c r="B57" s="76" t="s">
        <v>91</v>
      </c>
      <c r="C57" s="123">
        <v>680726.35</v>
      </c>
      <c r="D57" s="111">
        <f>SUM(D8,D14,D15,D21,D22,D29,D30,D36,D37,D39,D45,D46,D49)</f>
        <v>125000</v>
      </c>
      <c r="E57" s="112">
        <v>180000</v>
      </c>
      <c r="F57" s="113">
        <f>(D57+E57)/C57*100</f>
        <v>44.8050821009059</v>
      </c>
    </row>
    <row r="58" spans="2:6" ht="12.75">
      <c r="B58" s="76" t="s">
        <v>72</v>
      </c>
      <c r="C58" s="123">
        <v>203057.5</v>
      </c>
      <c r="D58" s="111">
        <v>25000</v>
      </c>
      <c r="E58" s="112">
        <v>120000</v>
      </c>
      <c r="F58" s="113">
        <f>(D58+E58)/C58*100</f>
        <v>71.40834492692957</v>
      </c>
    </row>
    <row r="59" spans="2:6" ht="13.5" thickBot="1">
      <c r="B59" s="85" t="s">
        <v>92</v>
      </c>
      <c r="C59" s="124"/>
      <c r="D59" s="125">
        <f>SUM(D56:D58)</f>
        <v>425000</v>
      </c>
      <c r="E59" s="126">
        <f>SUM(E56:E58)</f>
        <v>915000</v>
      </c>
      <c r="F59" s="127"/>
    </row>
    <row r="60" spans="2:6" ht="20.25" customHeight="1">
      <c r="B60"/>
      <c r="C60"/>
      <c r="D60"/>
      <c r="E60"/>
      <c r="F60"/>
    </row>
    <row r="61" spans="2:6" ht="20.25" customHeight="1" thickBot="1">
      <c r="B61" s="151" t="s">
        <v>117</v>
      </c>
      <c r="C61" s="151"/>
      <c r="D61" s="151"/>
      <c r="E61" s="151"/>
      <c r="F61" s="151"/>
    </row>
    <row r="62" spans="2:6" ht="26.25" customHeight="1">
      <c r="B62" s="164" t="s">
        <v>106</v>
      </c>
      <c r="C62" s="165"/>
      <c r="D62" s="142">
        <f>SUM(D59,E59)</f>
        <v>1340000</v>
      </c>
      <c r="E62" s="143"/>
      <c r="F62" s="45" t="s">
        <v>131</v>
      </c>
    </row>
    <row r="63" spans="2:6" ht="26.25" customHeight="1">
      <c r="B63" s="166" t="s">
        <v>140</v>
      </c>
      <c r="C63" s="167"/>
      <c r="D63" s="168">
        <v>290000</v>
      </c>
      <c r="E63" s="169"/>
      <c r="F63" s="77" t="s">
        <v>120</v>
      </c>
    </row>
    <row r="64" spans="2:8" ht="17.25" customHeight="1">
      <c r="B64" s="160" t="s">
        <v>118</v>
      </c>
      <c r="C64" s="163"/>
      <c r="D64" s="140">
        <v>30000</v>
      </c>
      <c r="E64" s="141"/>
      <c r="F64" s="42" t="s">
        <v>130</v>
      </c>
      <c r="H64" s="78"/>
    </row>
    <row r="65" spans="2:6" ht="26.25" customHeight="1">
      <c r="B65" s="144" t="s">
        <v>73</v>
      </c>
      <c r="C65" s="145"/>
      <c r="D65" s="142" t="s">
        <v>110</v>
      </c>
      <c r="E65" s="143"/>
      <c r="F65" s="40" t="s">
        <v>112</v>
      </c>
    </row>
    <row r="66" spans="2:6" ht="17.25" customHeight="1">
      <c r="B66" s="132" t="s">
        <v>119</v>
      </c>
      <c r="C66" s="162"/>
      <c r="D66" s="134">
        <v>400000</v>
      </c>
      <c r="E66" s="134"/>
      <c r="F66" s="53" t="s">
        <v>128</v>
      </c>
    </row>
    <row r="67" spans="2:6" ht="25.5" customHeight="1" thickBot="1">
      <c r="B67" s="147" t="s">
        <v>70</v>
      </c>
      <c r="C67" s="148"/>
      <c r="D67" s="149">
        <v>2100000</v>
      </c>
      <c r="E67" s="150"/>
      <c r="F67" s="128" t="s">
        <v>116</v>
      </c>
    </row>
  </sheetData>
  <mergeCells count="21">
    <mergeCell ref="D54:F54"/>
    <mergeCell ref="B61:F61"/>
    <mergeCell ref="B53:F53"/>
    <mergeCell ref="B1:F2"/>
    <mergeCell ref="B3:B4"/>
    <mergeCell ref="C3:C4"/>
    <mergeCell ref="D3:F3"/>
    <mergeCell ref="B54:B55"/>
    <mergeCell ref="C54:C55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66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amanda.lorenzo</cp:lastModifiedBy>
  <cp:lastPrinted>2006-02-10T07:19:09Z</cp:lastPrinted>
  <dcterms:created xsi:type="dcterms:W3CDTF">2003-06-06T07:35:06Z</dcterms:created>
  <dcterms:modified xsi:type="dcterms:W3CDTF">2006-03-23T09:48:25Z</dcterms:modified>
  <cp:category/>
  <cp:version/>
  <cp:contentType/>
  <cp:contentStatus/>
</cp:coreProperties>
</file>